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Objects="placeholder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_Daten\farp_gemeinsam\5-Katechese\2-Anstellungen\Arbeitszeitregelung\"/>
    </mc:Choice>
  </mc:AlternateContent>
  <xr:revisionPtr revIDLastSave="0" documentId="13_ncr:1_{8C287DBC-8862-4CD0-B012-98C194D7EFB1}" xr6:coauthVersionLast="47" xr6:coauthVersionMax="47" xr10:uidLastSave="{00000000-0000-0000-0000-000000000000}"/>
  <workbookProtection lockStructure="1"/>
  <bookViews>
    <workbookView xWindow="-120" yWindow="-120" windowWidth="29040" windowHeight="15720" tabRatio="717" activeTab="8" xr2:uid="{00000000-000D-0000-FFFF-FFFF00000000}"/>
  </bookViews>
  <sheets>
    <sheet name="Jahr" sheetId="16" r:id="rId1"/>
    <sheet name="August" sheetId="6" r:id="rId2"/>
    <sheet name="Sept" sheetId="7" r:id="rId3"/>
    <sheet name="Okt." sheetId="8" r:id="rId4"/>
    <sheet name="Nov" sheetId="9" r:id="rId5"/>
    <sheet name="Dez" sheetId="10" r:id="rId6"/>
    <sheet name="Jan" sheetId="14" r:id="rId7"/>
    <sheet name="Feb" sheetId="13" r:id="rId8"/>
    <sheet name="März" sheetId="12" r:id="rId9"/>
    <sheet name="April" sheetId="11" r:id="rId10"/>
    <sheet name="Mai" sheetId="1" r:id="rId11"/>
    <sheet name="Juni" sheetId="4" r:id="rId12"/>
    <sheet name="Juli" sheetId="5" r:id="rId13"/>
    <sheet name="Diagramm" sheetId="17" r:id="rId14"/>
  </sheets>
  <definedNames>
    <definedName name="Datawert">Jan!$AH$7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36" i="12"/>
  <c r="D1" i="16" l="1"/>
  <c r="H4" i="12"/>
  <c r="H4" i="7"/>
  <c r="H4" i="6"/>
  <c r="P13" i="16" l="1"/>
  <c r="R13" i="16"/>
  <c r="F1" i="16" l="1"/>
  <c r="C6" i="5"/>
  <c r="C6" i="4"/>
  <c r="C6" i="1"/>
  <c r="C6" i="11"/>
  <c r="C6" i="12"/>
  <c r="C6" i="13"/>
  <c r="C6" i="14"/>
  <c r="P21" i="16"/>
  <c r="P20" i="16"/>
  <c r="P19" i="16"/>
  <c r="E4" i="6"/>
  <c r="E4" i="14"/>
  <c r="H4" i="14"/>
  <c r="M6" i="6"/>
  <c r="E36" i="6" l="1"/>
  <c r="E15" i="6"/>
  <c r="E22" i="6"/>
  <c r="E29" i="6"/>
  <c r="E16" i="6"/>
  <c r="E23" i="14"/>
  <c r="E16" i="14"/>
  <c r="E37" i="14"/>
  <c r="E30" i="14"/>
  <c r="E38" i="14"/>
  <c r="E31" i="14"/>
  <c r="E24" i="14"/>
  <c r="E17" i="14"/>
  <c r="E37" i="6"/>
  <c r="E23" i="6"/>
  <c r="E11" i="6"/>
  <c r="E12" i="6"/>
  <c r="E10" i="6"/>
  <c r="E30" i="6"/>
  <c r="E32" i="14"/>
  <c r="E25" i="14"/>
  <c r="E18" i="14"/>
  <c r="E39" i="14"/>
  <c r="E11" i="14"/>
  <c r="E31" i="6"/>
  <c r="E32" i="6"/>
  <c r="E18" i="6"/>
  <c r="E24" i="6"/>
  <c r="E26" i="6"/>
  <c r="E17" i="6"/>
  <c r="E33" i="6"/>
  <c r="E25" i="6"/>
  <c r="E38" i="6"/>
  <c r="E39" i="6"/>
  <c r="E19" i="6"/>
  <c r="E33" i="14"/>
  <c r="E19" i="14"/>
  <c r="E27" i="14"/>
  <c r="E13" i="14"/>
  <c r="E26" i="14"/>
  <c r="E12" i="14"/>
  <c r="E34" i="14"/>
  <c r="E20" i="14"/>
  <c r="H4" i="1"/>
  <c r="H4" i="10"/>
  <c r="H4" i="11"/>
  <c r="H4" i="13"/>
  <c r="H4" i="4"/>
  <c r="H4" i="8"/>
  <c r="H4" i="5"/>
  <c r="H4" i="9"/>
  <c r="AR37" i="13"/>
  <c r="P39" i="10"/>
  <c r="AR39" i="10" s="1"/>
  <c r="P38" i="10"/>
  <c r="P37" i="10"/>
  <c r="P36" i="10"/>
  <c r="AR36" i="10" s="1"/>
  <c r="P35" i="10"/>
  <c r="AR35" i="10" s="1"/>
  <c r="P34" i="10"/>
  <c r="P33" i="10"/>
  <c r="P32" i="10"/>
  <c r="P31" i="10"/>
  <c r="AR31" i="10" s="1"/>
  <c r="P30" i="10"/>
  <c r="P29" i="10"/>
  <c r="P28" i="10"/>
  <c r="P27" i="10"/>
  <c r="AR27" i="10" s="1"/>
  <c r="P26" i="10"/>
  <c r="P25" i="10"/>
  <c r="P24" i="10"/>
  <c r="AR24" i="10" s="1"/>
  <c r="P23" i="10"/>
  <c r="AR23" i="10" s="1"/>
  <c r="P22" i="10"/>
  <c r="P21" i="10"/>
  <c r="P20" i="10"/>
  <c r="AR20" i="10" s="1"/>
  <c r="P19" i="10"/>
  <c r="AR19" i="10" s="1"/>
  <c r="P18" i="10"/>
  <c r="P17" i="10"/>
  <c r="P16" i="10"/>
  <c r="P15" i="10"/>
  <c r="AR15" i="10" s="1"/>
  <c r="P14" i="10"/>
  <c r="P13" i="10"/>
  <c r="P12" i="10"/>
  <c r="P11" i="10"/>
  <c r="AR11" i="10" s="1"/>
  <c r="P10" i="10"/>
  <c r="P9" i="10"/>
  <c r="P38" i="9"/>
  <c r="AR38" i="9" s="1"/>
  <c r="P37" i="9"/>
  <c r="AR37" i="9" s="1"/>
  <c r="P36" i="9"/>
  <c r="P35" i="9"/>
  <c r="P34" i="9"/>
  <c r="P33" i="9"/>
  <c r="AR33" i="9" s="1"/>
  <c r="P32" i="9"/>
  <c r="P31" i="9"/>
  <c r="P30" i="9"/>
  <c r="P29" i="9"/>
  <c r="AR29" i="9" s="1"/>
  <c r="P28" i="9"/>
  <c r="P27" i="9"/>
  <c r="P26" i="9"/>
  <c r="AR26" i="9" s="1"/>
  <c r="P25" i="9"/>
  <c r="AR25" i="9" s="1"/>
  <c r="P24" i="9"/>
  <c r="P23" i="9"/>
  <c r="P22" i="9"/>
  <c r="AR22" i="9" s="1"/>
  <c r="P21" i="9"/>
  <c r="AR21" i="9" s="1"/>
  <c r="P20" i="9"/>
  <c r="P19" i="9"/>
  <c r="P18" i="9"/>
  <c r="P17" i="9"/>
  <c r="AR17" i="9" s="1"/>
  <c r="P16" i="9"/>
  <c r="P15" i="9"/>
  <c r="P14" i="9"/>
  <c r="P13" i="9"/>
  <c r="AR13" i="9" s="1"/>
  <c r="P12" i="9"/>
  <c r="P11" i="9"/>
  <c r="P10" i="9"/>
  <c r="P9" i="9"/>
  <c r="P39" i="8"/>
  <c r="P38" i="8"/>
  <c r="P37" i="8"/>
  <c r="AR37" i="8" s="1"/>
  <c r="P36" i="8"/>
  <c r="AR36" i="8" s="1"/>
  <c r="P35" i="8"/>
  <c r="P34" i="8"/>
  <c r="P33" i="8"/>
  <c r="AR33" i="8" s="1"/>
  <c r="P32" i="8"/>
  <c r="P31" i="8"/>
  <c r="P30" i="8"/>
  <c r="P29" i="8"/>
  <c r="AR29" i="8" s="1"/>
  <c r="P28" i="8"/>
  <c r="AR28" i="8" s="1"/>
  <c r="P27" i="8"/>
  <c r="AR27" i="8" s="1"/>
  <c r="P26" i="8"/>
  <c r="P25" i="8"/>
  <c r="AR25" i="8" s="1"/>
  <c r="P24" i="8"/>
  <c r="AR24" i="8" s="1"/>
  <c r="P23" i="8"/>
  <c r="P22" i="8"/>
  <c r="P21" i="8"/>
  <c r="AR21" i="8" s="1"/>
  <c r="P20" i="8"/>
  <c r="AR20" i="8" s="1"/>
  <c r="P19" i="8"/>
  <c r="P18" i="8"/>
  <c r="P17" i="8"/>
  <c r="AR17" i="8" s="1"/>
  <c r="P16" i="8"/>
  <c r="AR16" i="8" s="1"/>
  <c r="P15" i="8"/>
  <c r="P14" i="8"/>
  <c r="P13" i="8"/>
  <c r="AR13" i="8" s="1"/>
  <c r="P12" i="8"/>
  <c r="P11" i="8"/>
  <c r="P10" i="8"/>
  <c r="P9" i="8"/>
  <c r="P38" i="7"/>
  <c r="AR38" i="7" s="1"/>
  <c r="P37" i="7"/>
  <c r="P36" i="7"/>
  <c r="P35" i="7"/>
  <c r="P34" i="7"/>
  <c r="AR34" i="7" s="1"/>
  <c r="P33" i="7"/>
  <c r="P32" i="7"/>
  <c r="P31" i="7"/>
  <c r="AR31" i="7" s="1"/>
  <c r="P30" i="7"/>
  <c r="AR30" i="7" s="1"/>
  <c r="P29" i="7"/>
  <c r="P28" i="7"/>
  <c r="P27" i="7"/>
  <c r="AR27" i="7" s="1"/>
  <c r="P26" i="7"/>
  <c r="AR26" i="7" s="1"/>
  <c r="P25" i="7"/>
  <c r="P24" i="7"/>
  <c r="P23" i="7"/>
  <c r="AR23" i="7" s="1"/>
  <c r="P22" i="7"/>
  <c r="AR22" i="7" s="1"/>
  <c r="P21" i="7"/>
  <c r="P20" i="7"/>
  <c r="P19" i="7"/>
  <c r="AR19" i="7" s="1"/>
  <c r="P18" i="7"/>
  <c r="AR18" i="7" s="1"/>
  <c r="P17" i="7"/>
  <c r="P16" i="7"/>
  <c r="P15" i="7"/>
  <c r="P14" i="7"/>
  <c r="AR14" i="7" s="1"/>
  <c r="P13" i="7"/>
  <c r="P12" i="7"/>
  <c r="P11" i="7"/>
  <c r="AR11" i="7" s="1"/>
  <c r="P10" i="7"/>
  <c r="P40" i="7" s="1"/>
  <c r="P9" i="7"/>
  <c r="P39" i="6"/>
  <c r="P38" i="6"/>
  <c r="AR38" i="6" s="1"/>
  <c r="P37" i="6"/>
  <c r="AR37" i="6" s="1"/>
  <c r="P36" i="6"/>
  <c r="P35" i="6"/>
  <c r="P34" i="6"/>
  <c r="P33" i="6"/>
  <c r="AR33" i="6" s="1"/>
  <c r="P32" i="6"/>
  <c r="P31" i="6"/>
  <c r="P30" i="6"/>
  <c r="P29" i="6"/>
  <c r="AR29" i="6" s="1"/>
  <c r="P28" i="6"/>
  <c r="P27" i="6"/>
  <c r="P26" i="6"/>
  <c r="AR26" i="6" s="1"/>
  <c r="P25" i="6"/>
  <c r="AR25" i="6" s="1"/>
  <c r="P24" i="6"/>
  <c r="P23" i="6"/>
  <c r="P22" i="6"/>
  <c r="AR22" i="6" s="1"/>
  <c r="P21" i="6"/>
  <c r="AR21" i="6" s="1"/>
  <c r="P20" i="6"/>
  <c r="P19" i="6"/>
  <c r="P18" i="6"/>
  <c r="P17" i="6"/>
  <c r="AR17" i="6" s="1"/>
  <c r="P16" i="6"/>
  <c r="P15" i="6"/>
  <c r="P14" i="6"/>
  <c r="P13" i="6"/>
  <c r="AR13" i="6" s="1"/>
  <c r="P12" i="6"/>
  <c r="P11" i="6"/>
  <c r="P10" i="6"/>
  <c r="AR10" i="6" s="1"/>
  <c r="P9" i="6"/>
  <c r="AR9" i="6" s="1"/>
  <c r="P39" i="5"/>
  <c r="P38" i="5"/>
  <c r="P37" i="5"/>
  <c r="P36" i="5"/>
  <c r="AR36" i="5" s="1"/>
  <c r="P35" i="5"/>
  <c r="P34" i="5"/>
  <c r="P33" i="5"/>
  <c r="AR33" i="5" s="1"/>
  <c r="P32" i="5"/>
  <c r="AR32" i="5" s="1"/>
  <c r="P31" i="5"/>
  <c r="P30" i="5"/>
  <c r="P29" i="5"/>
  <c r="P28" i="5"/>
  <c r="AR28" i="5" s="1"/>
  <c r="P27" i="5"/>
  <c r="P26" i="5"/>
  <c r="P25" i="5"/>
  <c r="P24" i="5"/>
  <c r="AR24" i="5" s="1"/>
  <c r="P23" i="5"/>
  <c r="P22" i="5"/>
  <c r="P21" i="5"/>
  <c r="P20" i="5"/>
  <c r="AR20" i="5" s="1"/>
  <c r="P19" i="5"/>
  <c r="P18" i="5"/>
  <c r="P17" i="5"/>
  <c r="P16" i="5"/>
  <c r="AR16" i="5" s="1"/>
  <c r="P15" i="5"/>
  <c r="AR15" i="5" s="1"/>
  <c r="P14" i="5"/>
  <c r="P13" i="5"/>
  <c r="P12" i="5"/>
  <c r="P11" i="5"/>
  <c r="P10" i="5"/>
  <c r="P9" i="5"/>
  <c r="P38" i="4"/>
  <c r="BF38" i="4" s="1"/>
  <c r="P37" i="4"/>
  <c r="P36" i="4"/>
  <c r="P35" i="4"/>
  <c r="P34" i="4"/>
  <c r="BF34" i="4" s="1"/>
  <c r="P33" i="4"/>
  <c r="P32" i="4"/>
  <c r="BF32" i="4" s="1"/>
  <c r="P31" i="4"/>
  <c r="P30" i="4"/>
  <c r="BF30" i="4" s="1"/>
  <c r="P29" i="4"/>
  <c r="P28" i="4"/>
  <c r="P27" i="4"/>
  <c r="P26" i="4"/>
  <c r="BF26" i="4" s="1"/>
  <c r="P25" i="4"/>
  <c r="P24" i="4"/>
  <c r="P23" i="4"/>
  <c r="P22" i="4"/>
  <c r="BF22" i="4" s="1"/>
  <c r="P21" i="4"/>
  <c r="P20" i="4"/>
  <c r="P19" i="4"/>
  <c r="P18" i="4"/>
  <c r="BF18" i="4" s="1"/>
  <c r="P17" i="4"/>
  <c r="P16" i="4"/>
  <c r="P15" i="4"/>
  <c r="P14" i="4"/>
  <c r="BF14" i="4" s="1"/>
  <c r="P13" i="4"/>
  <c r="P12" i="4"/>
  <c r="P11" i="4"/>
  <c r="P10" i="4"/>
  <c r="P9" i="4"/>
  <c r="P39" i="1"/>
  <c r="P38" i="1"/>
  <c r="P37" i="1"/>
  <c r="AR37" i="1" s="1"/>
  <c r="P36" i="1"/>
  <c r="P35" i="1"/>
  <c r="AR35" i="1" s="1"/>
  <c r="P34" i="1"/>
  <c r="AR34" i="1" s="1"/>
  <c r="P33" i="1"/>
  <c r="AR33" i="1" s="1"/>
  <c r="P32" i="1"/>
  <c r="P31" i="1"/>
  <c r="P30" i="1"/>
  <c r="AR30" i="1" s="1"/>
  <c r="P29" i="1"/>
  <c r="P28" i="1"/>
  <c r="P27" i="1"/>
  <c r="P26" i="1"/>
  <c r="AR26" i="1" s="1"/>
  <c r="P25" i="1"/>
  <c r="AR25" i="1" s="1"/>
  <c r="P24" i="1"/>
  <c r="P23" i="1"/>
  <c r="P22" i="1"/>
  <c r="AR22" i="1" s="1"/>
  <c r="P21" i="1"/>
  <c r="AR21" i="1" s="1"/>
  <c r="P20" i="1"/>
  <c r="P19" i="1"/>
  <c r="AR19" i="1" s="1"/>
  <c r="P18" i="1"/>
  <c r="AR18" i="1" s="1"/>
  <c r="P17" i="1"/>
  <c r="AR17" i="1" s="1"/>
  <c r="P16" i="1"/>
  <c r="P15" i="1"/>
  <c r="P14" i="1"/>
  <c r="AR14" i="1" s="1"/>
  <c r="P13" i="1"/>
  <c r="AR13" i="1" s="1"/>
  <c r="P12" i="1"/>
  <c r="P11" i="1"/>
  <c r="P10" i="1"/>
  <c r="P9" i="1"/>
  <c r="AR9" i="1" s="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39" i="12"/>
  <c r="AR39" i="12" s="1"/>
  <c r="P38" i="12"/>
  <c r="AR38" i="12" s="1"/>
  <c r="P37" i="12"/>
  <c r="P36" i="12"/>
  <c r="P35" i="12"/>
  <c r="AR35" i="12" s="1"/>
  <c r="P34" i="12"/>
  <c r="AR34" i="12" s="1"/>
  <c r="P33" i="12"/>
  <c r="P32" i="12"/>
  <c r="P31" i="12"/>
  <c r="AR31" i="12" s="1"/>
  <c r="P30" i="12"/>
  <c r="P29" i="12"/>
  <c r="P28" i="12"/>
  <c r="P27" i="12"/>
  <c r="AR27" i="12" s="1"/>
  <c r="P26" i="12"/>
  <c r="AR26" i="12" s="1"/>
  <c r="P25" i="12"/>
  <c r="P24" i="12"/>
  <c r="P23" i="12"/>
  <c r="AR23" i="12" s="1"/>
  <c r="P22" i="12"/>
  <c r="AR22" i="12" s="1"/>
  <c r="P21" i="12"/>
  <c r="P20" i="12"/>
  <c r="P19" i="12"/>
  <c r="AR19" i="12" s="1"/>
  <c r="P18" i="12"/>
  <c r="AR18" i="12" s="1"/>
  <c r="P17" i="12"/>
  <c r="P16" i="12"/>
  <c r="P15" i="12"/>
  <c r="P14" i="12"/>
  <c r="AR14" i="12" s="1"/>
  <c r="P13" i="12"/>
  <c r="P12" i="12"/>
  <c r="P11" i="12"/>
  <c r="AR11" i="12" s="1"/>
  <c r="P10" i="12"/>
  <c r="P40" i="12" s="1"/>
  <c r="P9" i="12"/>
  <c r="P9" i="13"/>
  <c r="P36" i="13"/>
  <c r="AR36" i="13" s="1"/>
  <c r="P35" i="13"/>
  <c r="AR35" i="13" s="1"/>
  <c r="P34" i="13"/>
  <c r="P33" i="13"/>
  <c r="P32" i="13"/>
  <c r="AR32" i="13" s="1"/>
  <c r="P31" i="13"/>
  <c r="AR31" i="13" s="1"/>
  <c r="P30" i="13"/>
  <c r="P29" i="13"/>
  <c r="P28" i="13"/>
  <c r="AR28" i="13" s="1"/>
  <c r="P27" i="13"/>
  <c r="AR27" i="13" s="1"/>
  <c r="P26" i="13"/>
  <c r="P25" i="13"/>
  <c r="P24" i="13"/>
  <c r="AR24" i="13" s="1"/>
  <c r="P23" i="13"/>
  <c r="AR23" i="13" s="1"/>
  <c r="P22" i="13"/>
  <c r="P21" i="13"/>
  <c r="P20" i="13"/>
  <c r="AR20" i="13" s="1"/>
  <c r="P19" i="13"/>
  <c r="AR19" i="13" s="1"/>
  <c r="P18" i="13"/>
  <c r="P17" i="13"/>
  <c r="P16" i="13"/>
  <c r="AR16" i="13" s="1"/>
  <c r="P15" i="13"/>
  <c r="AR15" i="13" s="1"/>
  <c r="P14" i="13"/>
  <c r="P13" i="13"/>
  <c r="P12" i="13"/>
  <c r="AR12" i="13" s="1"/>
  <c r="P11" i="13"/>
  <c r="AR11" i="13" s="1"/>
  <c r="P10" i="13"/>
  <c r="AR9" i="13"/>
  <c r="P9" i="14"/>
  <c r="AR9" i="14" s="1"/>
  <c r="P10" i="14"/>
  <c r="AR10" i="14" s="1"/>
  <c r="P11" i="14"/>
  <c r="AR11" i="14" s="1"/>
  <c r="P12" i="14"/>
  <c r="AR12" i="14" s="1"/>
  <c r="P13" i="14"/>
  <c r="AR13" i="14" s="1"/>
  <c r="P14" i="14"/>
  <c r="AR14" i="14" s="1"/>
  <c r="P15" i="14"/>
  <c r="P16" i="14"/>
  <c r="P17" i="14"/>
  <c r="AR17" i="14" s="1"/>
  <c r="P18" i="14"/>
  <c r="AR18" i="14" s="1"/>
  <c r="P19" i="14"/>
  <c r="AR19" i="14" s="1"/>
  <c r="P20" i="14"/>
  <c r="P21" i="14"/>
  <c r="AR21" i="14" s="1"/>
  <c r="P22" i="14"/>
  <c r="AR22" i="14" s="1"/>
  <c r="P23" i="14"/>
  <c r="AR23" i="14" s="1"/>
  <c r="P24" i="14"/>
  <c r="AR24" i="14" s="1"/>
  <c r="P25" i="14"/>
  <c r="AR25" i="14" s="1"/>
  <c r="P26" i="14"/>
  <c r="AR26" i="14" s="1"/>
  <c r="P27" i="14"/>
  <c r="P28" i="14"/>
  <c r="AR28" i="14" s="1"/>
  <c r="P29" i="14"/>
  <c r="AR29" i="14" s="1"/>
  <c r="P30" i="14"/>
  <c r="AR30" i="14" s="1"/>
  <c r="P31" i="14"/>
  <c r="P32" i="14"/>
  <c r="P33" i="14"/>
  <c r="AR33" i="14" s="1"/>
  <c r="P34" i="14"/>
  <c r="AR34" i="14" s="1"/>
  <c r="P35" i="14"/>
  <c r="AR35" i="14" s="1"/>
  <c r="P36" i="14"/>
  <c r="P37" i="14"/>
  <c r="AR37" i="14" s="1"/>
  <c r="P38" i="14"/>
  <c r="AR38" i="14" s="1"/>
  <c r="P39" i="14"/>
  <c r="AR39" i="14" s="1"/>
  <c r="AD8" i="14"/>
  <c r="AF8" i="14"/>
  <c r="AH8" i="14"/>
  <c r="AJ8" i="14"/>
  <c r="AL8" i="14"/>
  <c r="AN8" i="14"/>
  <c r="AP8" i="14"/>
  <c r="AR8" i="14"/>
  <c r="AT8" i="14"/>
  <c r="AR15" i="14"/>
  <c r="AR16" i="14"/>
  <c r="AR20" i="14"/>
  <c r="AR27" i="14"/>
  <c r="AR31" i="14"/>
  <c r="AR32" i="14"/>
  <c r="AR36" i="14"/>
  <c r="R40" i="14"/>
  <c r="T40" i="14"/>
  <c r="V40" i="14"/>
  <c r="AD40" i="14"/>
  <c r="AF40" i="14"/>
  <c r="AH40" i="14"/>
  <c r="AJ40" i="14"/>
  <c r="AL40" i="14"/>
  <c r="AN40" i="14"/>
  <c r="AP40" i="14"/>
  <c r="AT40" i="14"/>
  <c r="E4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R10" i="11"/>
  <c r="AR9" i="11"/>
  <c r="AT40" i="11"/>
  <c r="AP40" i="11"/>
  <c r="AN40" i="11"/>
  <c r="AL40" i="11"/>
  <c r="AJ40" i="11"/>
  <c r="AH40" i="11"/>
  <c r="AF40" i="11"/>
  <c r="AD40" i="11"/>
  <c r="V40" i="11"/>
  <c r="T40" i="11"/>
  <c r="R40" i="11"/>
  <c r="AT8" i="11"/>
  <c r="AR8" i="11"/>
  <c r="AP8" i="11"/>
  <c r="AN8" i="11"/>
  <c r="AL8" i="11"/>
  <c r="AJ8" i="11"/>
  <c r="AH8" i="11"/>
  <c r="AF8" i="11"/>
  <c r="AD8" i="11"/>
  <c r="V2" i="11"/>
  <c r="G2" i="11"/>
  <c r="R20" i="16"/>
  <c r="R40" i="13"/>
  <c r="E4" i="13"/>
  <c r="R40" i="12"/>
  <c r="E4" i="12"/>
  <c r="AR29" i="12"/>
  <c r="AR33" i="12"/>
  <c r="AR39" i="6"/>
  <c r="AR36" i="6"/>
  <c r="AR35" i="6"/>
  <c r="AR34" i="6"/>
  <c r="AR32" i="6"/>
  <c r="AR31" i="6"/>
  <c r="AR30" i="6"/>
  <c r="AR28" i="6"/>
  <c r="AR27" i="6"/>
  <c r="AR24" i="6"/>
  <c r="AR23" i="6"/>
  <c r="AR20" i="6"/>
  <c r="AR19" i="6"/>
  <c r="AR18" i="6"/>
  <c r="AR16" i="6"/>
  <c r="AR15" i="6"/>
  <c r="AR14" i="6"/>
  <c r="AR12" i="6"/>
  <c r="AR11" i="6"/>
  <c r="AT40" i="6"/>
  <c r="AP40" i="6"/>
  <c r="AN40" i="6"/>
  <c r="AL40" i="6"/>
  <c r="AJ40" i="6"/>
  <c r="AH40" i="6"/>
  <c r="AF40" i="6"/>
  <c r="AD40" i="6"/>
  <c r="V40" i="6"/>
  <c r="T40" i="6"/>
  <c r="R40" i="6"/>
  <c r="AT8" i="6"/>
  <c r="AR8" i="6"/>
  <c r="AP8" i="6"/>
  <c r="AN8" i="6"/>
  <c r="AL8" i="6"/>
  <c r="AJ8" i="6"/>
  <c r="AH8" i="6"/>
  <c r="AF8" i="6"/>
  <c r="AD8" i="6"/>
  <c r="V2" i="6"/>
  <c r="G2" i="6"/>
  <c r="C6" i="6"/>
  <c r="R40" i="1"/>
  <c r="E4" i="1"/>
  <c r="E25" i="1" s="1"/>
  <c r="R40" i="4"/>
  <c r="E4" i="4"/>
  <c r="R40" i="5"/>
  <c r="E4" i="5"/>
  <c r="AR29" i="1"/>
  <c r="AR30" i="5"/>
  <c r="E4" i="10"/>
  <c r="AR38" i="10"/>
  <c r="AR37" i="10"/>
  <c r="AR34" i="10"/>
  <c r="AR33" i="10"/>
  <c r="AR32" i="10"/>
  <c r="AR30" i="10"/>
  <c r="AR29" i="10"/>
  <c r="AR28" i="10"/>
  <c r="AR26" i="10"/>
  <c r="AR25" i="10"/>
  <c r="AR22" i="10"/>
  <c r="AR21" i="10"/>
  <c r="AR18" i="10"/>
  <c r="AR17" i="10"/>
  <c r="AR16" i="10"/>
  <c r="AR14" i="10"/>
  <c r="AR13" i="10"/>
  <c r="AR12" i="10"/>
  <c r="AR10" i="10"/>
  <c r="AR9" i="10"/>
  <c r="AT40" i="10"/>
  <c r="AP40" i="10"/>
  <c r="AN40" i="10"/>
  <c r="AL40" i="10"/>
  <c r="AJ40" i="10"/>
  <c r="AH40" i="10"/>
  <c r="AF40" i="10"/>
  <c r="AD40" i="10"/>
  <c r="AT8" i="10"/>
  <c r="AR8" i="10"/>
  <c r="AP8" i="10"/>
  <c r="AN8" i="10"/>
  <c r="AL8" i="10"/>
  <c r="AJ8" i="10"/>
  <c r="AH8" i="10"/>
  <c r="AF8" i="10"/>
  <c r="AD8" i="10"/>
  <c r="V2" i="10"/>
  <c r="G2" i="10"/>
  <c r="V40" i="10"/>
  <c r="T40" i="10"/>
  <c r="R40" i="10"/>
  <c r="C6" i="10"/>
  <c r="R40" i="7"/>
  <c r="E4" i="7"/>
  <c r="E12" i="7" s="1"/>
  <c r="R40" i="8"/>
  <c r="E4" i="8"/>
  <c r="R40" i="9"/>
  <c r="E4" i="9"/>
  <c r="AR16" i="7"/>
  <c r="AR20" i="7"/>
  <c r="AR28" i="7"/>
  <c r="AR32" i="7"/>
  <c r="AR36" i="7"/>
  <c r="AR9" i="8"/>
  <c r="AR11" i="8"/>
  <c r="AR19" i="8"/>
  <c r="AR23" i="8"/>
  <c r="AR35" i="8"/>
  <c r="AR39" i="8"/>
  <c r="AR19" i="9"/>
  <c r="AR34" i="13"/>
  <c r="AR33" i="13"/>
  <c r="AR30" i="13"/>
  <c r="AR29" i="13"/>
  <c r="AR26" i="13"/>
  <c r="AR25" i="13"/>
  <c r="AR22" i="13"/>
  <c r="AR21" i="13"/>
  <c r="AR18" i="13"/>
  <c r="AR17" i="13"/>
  <c r="AR14" i="13"/>
  <c r="AR13" i="13"/>
  <c r="AR10" i="13"/>
  <c r="AT40" i="13"/>
  <c r="AP40" i="13"/>
  <c r="AN40" i="13"/>
  <c r="AL40" i="13"/>
  <c r="AJ40" i="13"/>
  <c r="AH40" i="13"/>
  <c r="AF40" i="13"/>
  <c r="AD40" i="13"/>
  <c r="T40" i="13"/>
  <c r="V40" i="13"/>
  <c r="AT8" i="13"/>
  <c r="AR8" i="13"/>
  <c r="AP8" i="13"/>
  <c r="AN8" i="13"/>
  <c r="AL8" i="13"/>
  <c r="AJ8" i="13"/>
  <c r="AH8" i="13"/>
  <c r="AF8" i="13"/>
  <c r="AD8" i="13"/>
  <c r="V2" i="13"/>
  <c r="G2" i="13"/>
  <c r="AJ40" i="12"/>
  <c r="AJ40" i="1"/>
  <c r="AJ40" i="4"/>
  <c r="AJ40" i="5"/>
  <c r="AJ40" i="7"/>
  <c r="AJ40" i="8"/>
  <c r="AJ40" i="9"/>
  <c r="O21" i="16"/>
  <c r="O20" i="16"/>
  <c r="O19" i="16"/>
  <c r="BD40" i="4"/>
  <c r="BB40" i="4"/>
  <c r="AZ40" i="4"/>
  <c r="AX40" i="4"/>
  <c r="AV40" i="4"/>
  <c r="AR40" i="4"/>
  <c r="AP40" i="12"/>
  <c r="AP40" i="1"/>
  <c r="AP40" i="4"/>
  <c r="AP40" i="5"/>
  <c r="AP40" i="7"/>
  <c r="AP40" i="8"/>
  <c r="AP40" i="9"/>
  <c r="AN40" i="12"/>
  <c r="AN40" i="1"/>
  <c r="AN40" i="4"/>
  <c r="AN40" i="5"/>
  <c r="AN40" i="7"/>
  <c r="AN40" i="8"/>
  <c r="AN40" i="9"/>
  <c r="AL40" i="12"/>
  <c r="AL40" i="1"/>
  <c r="AL40" i="4"/>
  <c r="AL40" i="5"/>
  <c r="AL40" i="7"/>
  <c r="AL40" i="8"/>
  <c r="AL40" i="9"/>
  <c r="AT40" i="12"/>
  <c r="AT40" i="1"/>
  <c r="BH40" i="4"/>
  <c r="AT40" i="5"/>
  <c r="AT40" i="7"/>
  <c r="AT40" i="8"/>
  <c r="AT40" i="9"/>
  <c r="H1" i="16"/>
  <c r="T40" i="12"/>
  <c r="T40" i="1"/>
  <c r="T40" i="4"/>
  <c r="T40" i="5"/>
  <c r="T40" i="7"/>
  <c r="T40" i="8"/>
  <c r="T40" i="9"/>
  <c r="AD40" i="12"/>
  <c r="AD40" i="1"/>
  <c r="AD40" i="4"/>
  <c r="AD40" i="5"/>
  <c r="AD40" i="7"/>
  <c r="AD40" i="8"/>
  <c r="AD40" i="9"/>
  <c r="AH40" i="12"/>
  <c r="AH40" i="1"/>
  <c r="AH40" i="4"/>
  <c r="AH40" i="5"/>
  <c r="AH40" i="7"/>
  <c r="AH40" i="8"/>
  <c r="AH40" i="9"/>
  <c r="AF40" i="12"/>
  <c r="AF40" i="1"/>
  <c r="AF40" i="4"/>
  <c r="AF40" i="5"/>
  <c r="AF40" i="7"/>
  <c r="AF40" i="8"/>
  <c r="AF40" i="9"/>
  <c r="AT40" i="4"/>
  <c r="AR9" i="12"/>
  <c r="AR12" i="12"/>
  <c r="AR13" i="12"/>
  <c r="AR15" i="12"/>
  <c r="AR16" i="12"/>
  <c r="AR17" i="12"/>
  <c r="AR20" i="12"/>
  <c r="AR21" i="12"/>
  <c r="AR24" i="12"/>
  <c r="AR25" i="12"/>
  <c r="AR28" i="12"/>
  <c r="AR30" i="12"/>
  <c r="AR32" i="12"/>
  <c r="AR36" i="12"/>
  <c r="AR37" i="12"/>
  <c r="AR10" i="1"/>
  <c r="AR11" i="1"/>
  <c r="AR12" i="1"/>
  <c r="AR15" i="1"/>
  <c r="AR16" i="1"/>
  <c r="AR20" i="1"/>
  <c r="AR23" i="1"/>
  <c r="AR24" i="1"/>
  <c r="AR27" i="1"/>
  <c r="AR28" i="1"/>
  <c r="AR31" i="1"/>
  <c r="AR32" i="1"/>
  <c r="AR36" i="1"/>
  <c r="AR38" i="1"/>
  <c r="AR39" i="1"/>
  <c r="BF9" i="4"/>
  <c r="BF11" i="4"/>
  <c r="BF12" i="4"/>
  <c r="BF13" i="4"/>
  <c r="BF15" i="4"/>
  <c r="BF16" i="4"/>
  <c r="BF17" i="4"/>
  <c r="BF19" i="4"/>
  <c r="BF20" i="4"/>
  <c r="BF21" i="4"/>
  <c r="BF23" i="4"/>
  <c r="BF24" i="4"/>
  <c r="BF25" i="4"/>
  <c r="BF27" i="4"/>
  <c r="BF28" i="4"/>
  <c r="BF29" i="4"/>
  <c r="BF31" i="4"/>
  <c r="BF33" i="4"/>
  <c r="BF35" i="4"/>
  <c r="BF36" i="4"/>
  <c r="BF37" i="4"/>
  <c r="AR9" i="5"/>
  <c r="AR10" i="5"/>
  <c r="AR11" i="5"/>
  <c r="AR13" i="5"/>
  <c r="AR14" i="5"/>
  <c r="AR17" i="5"/>
  <c r="AR18" i="5"/>
  <c r="AR19" i="5"/>
  <c r="AR21" i="5"/>
  <c r="AR22" i="5"/>
  <c r="AR23" i="5"/>
  <c r="AR25" i="5"/>
  <c r="AR26" i="5"/>
  <c r="AR27" i="5"/>
  <c r="AR29" i="5"/>
  <c r="AR31" i="5"/>
  <c r="AR34" i="5"/>
  <c r="AR35" i="5"/>
  <c r="AR37" i="5"/>
  <c r="AR38" i="5"/>
  <c r="AR39" i="5"/>
  <c r="AR9" i="7"/>
  <c r="AR10" i="7"/>
  <c r="AR12" i="7"/>
  <c r="AR13" i="7"/>
  <c r="AR15" i="7"/>
  <c r="AR17" i="7"/>
  <c r="AR21" i="7"/>
  <c r="AR24" i="7"/>
  <c r="AR25" i="7"/>
  <c r="AR29" i="7"/>
  <c r="AR33" i="7"/>
  <c r="AR35" i="7"/>
  <c r="AR37" i="7"/>
  <c r="AR10" i="8"/>
  <c r="AR14" i="8"/>
  <c r="AR15" i="8"/>
  <c r="AR18" i="8"/>
  <c r="AR22" i="8"/>
  <c r="AR26" i="8"/>
  <c r="AR30" i="8"/>
  <c r="AR31" i="8"/>
  <c r="AR32" i="8"/>
  <c r="AR34" i="8"/>
  <c r="AR38" i="8"/>
  <c r="AR10" i="9"/>
  <c r="AR11" i="9"/>
  <c r="AR12" i="9"/>
  <c r="AR14" i="9"/>
  <c r="AR15" i="9"/>
  <c r="AR16" i="9"/>
  <c r="AR18" i="9"/>
  <c r="AR20" i="9"/>
  <c r="AR23" i="9"/>
  <c r="AR24" i="9"/>
  <c r="AR27" i="9"/>
  <c r="AR28" i="9"/>
  <c r="AR30" i="9"/>
  <c r="AR31" i="9"/>
  <c r="AR32" i="9"/>
  <c r="AR34" i="9"/>
  <c r="AR35" i="9"/>
  <c r="AR36" i="9"/>
  <c r="V2" i="14"/>
  <c r="G2" i="14"/>
  <c r="V40" i="5"/>
  <c r="AT8" i="5"/>
  <c r="AR8" i="5"/>
  <c r="AP8" i="5"/>
  <c r="AN8" i="5"/>
  <c r="AL8" i="5"/>
  <c r="AJ8" i="5"/>
  <c r="AH8" i="5"/>
  <c r="AF8" i="5"/>
  <c r="AD8" i="5"/>
  <c r="V2" i="5"/>
  <c r="G2" i="5"/>
  <c r="V40" i="4"/>
  <c r="BH8" i="4"/>
  <c r="BF8" i="4"/>
  <c r="BD8" i="4"/>
  <c r="BB8" i="4"/>
  <c r="AZ8" i="4"/>
  <c r="AX8" i="4"/>
  <c r="AV8" i="4"/>
  <c r="AT8" i="4"/>
  <c r="AR8" i="4"/>
  <c r="AP8" i="4"/>
  <c r="AN8" i="4"/>
  <c r="AL8" i="4"/>
  <c r="AJ8" i="4"/>
  <c r="AH8" i="4"/>
  <c r="AF8" i="4"/>
  <c r="AD8" i="4"/>
  <c r="V2" i="4"/>
  <c r="G2" i="4"/>
  <c r="V40" i="1"/>
  <c r="AT8" i="1"/>
  <c r="AR8" i="1"/>
  <c r="AP8" i="1"/>
  <c r="AN8" i="1"/>
  <c r="AL8" i="1"/>
  <c r="AJ8" i="1"/>
  <c r="AH8" i="1"/>
  <c r="AF8" i="1"/>
  <c r="AD8" i="1"/>
  <c r="V2" i="1"/>
  <c r="G2" i="1"/>
  <c r="V40" i="12"/>
  <c r="AT8" i="12"/>
  <c r="AR8" i="12"/>
  <c r="AP8" i="12"/>
  <c r="AN8" i="12"/>
  <c r="AL8" i="12"/>
  <c r="AJ8" i="12"/>
  <c r="AH8" i="12"/>
  <c r="AF8" i="12"/>
  <c r="AD8" i="12"/>
  <c r="V2" i="12"/>
  <c r="G2" i="12"/>
  <c r="V40" i="9"/>
  <c r="AT8" i="9"/>
  <c r="AR8" i="9"/>
  <c r="AP8" i="9"/>
  <c r="AN8" i="9"/>
  <c r="AL8" i="9"/>
  <c r="AJ8" i="9"/>
  <c r="AH8" i="9"/>
  <c r="AF8" i="9"/>
  <c r="AD8" i="9"/>
  <c r="V2" i="9"/>
  <c r="G2" i="9"/>
  <c r="C6" i="9"/>
  <c r="V40" i="8"/>
  <c r="AT8" i="8"/>
  <c r="AR8" i="8"/>
  <c r="AP8" i="8"/>
  <c r="AN8" i="8"/>
  <c r="AL8" i="8"/>
  <c r="AJ8" i="8"/>
  <c r="AH8" i="8"/>
  <c r="AF8" i="8"/>
  <c r="AD8" i="8"/>
  <c r="V2" i="8"/>
  <c r="G2" i="8"/>
  <c r="C6" i="8"/>
  <c r="AJ8" i="7"/>
  <c r="AH8" i="7"/>
  <c r="V40" i="7"/>
  <c r="AT8" i="7"/>
  <c r="AR8" i="7"/>
  <c r="AP8" i="7"/>
  <c r="AN8" i="7"/>
  <c r="AL8" i="7"/>
  <c r="AF8" i="7"/>
  <c r="AD8" i="7"/>
  <c r="V2" i="7"/>
  <c r="G2" i="7"/>
  <c r="C6" i="7"/>
  <c r="J11" i="16"/>
  <c r="E35" i="12" l="1"/>
  <c r="E40" i="14"/>
  <c r="E40" i="6"/>
  <c r="E31" i="8"/>
  <c r="E38" i="8"/>
  <c r="E24" i="8"/>
  <c r="E17" i="8"/>
  <c r="E10" i="8"/>
  <c r="E22" i="1"/>
  <c r="E37" i="1"/>
  <c r="E36" i="1"/>
  <c r="E35" i="1"/>
  <c r="E29" i="1"/>
  <c r="E15" i="1"/>
  <c r="E21" i="1"/>
  <c r="E14" i="1"/>
  <c r="E34" i="13"/>
  <c r="E20" i="13"/>
  <c r="E13" i="13"/>
  <c r="E27" i="13"/>
  <c r="E26" i="10"/>
  <c r="E12" i="10"/>
  <c r="E19" i="10"/>
  <c r="E33" i="7"/>
  <c r="E19" i="7"/>
  <c r="E26" i="7"/>
  <c r="E34" i="12"/>
  <c r="E26" i="12"/>
  <c r="E33" i="12"/>
  <c r="E20" i="12"/>
  <c r="E27" i="12"/>
  <c r="E19" i="12"/>
  <c r="E13" i="12"/>
  <c r="E12" i="12"/>
  <c r="E39" i="5"/>
  <c r="E30" i="5"/>
  <c r="E23" i="5"/>
  <c r="E16" i="5"/>
  <c r="E9" i="5"/>
  <c r="E38" i="5"/>
  <c r="E37" i="5"/>
  <c r="E31" i="5"/>
  <c r="E24" i="5"/>
  <c r="E17" i="5"/>
  <c r="E10" i="5"/>
  <c r="E18" i="4"/>
  <c r="E11" i="4"/>
  <c r="E33" i="4"/>
  <c r="E25" i="4"/>
  <c r="E12" i="4"/>
  <c r="E32" i="4"/>
  <c r="E26" i="4"/>
  <c r="E19" i="4"/>
  <c r="E28" i="9"/>
  <c r="E14" i="9"/>
  <c r="E21" i="9"/>
  <c r="E35" i="9"/>
  <c r="E30" i="11"/>
  <c r="E18" i="11"/>
  <c r="E17" i="11"/>
  <c r="E16" i="11"/>
  <c r="E38" i="11"/>
  <c r="E24" i="11"/>
  <c r="E23" i="11"/>
  <c r="E10" i="11"/>
  <c r="E37" i="11"/>
  <c r="E31" i="11"/>
  <c r="P40" i="5"/>
  <c r="P40" i="4"/>
  <c r="P40" i="8"/>
  <c r="E18" i="1"/>
  <c r="P40" i="9"/>
  <c r="E10" i="1"/>
  <c r="E24" i="1"/>
  <c r="E11" i="1"/>
  <c r="E9" i="1"/>
  <c r="E30" i="1"/>
  <c r="E23" i="1"/>
  <c r="E19" i="11"/>
  <c r="E11" i="11"/>
  <c r="E32" i="11"/>
  <c r="E26" i="11"/>
  <c r="E25" i="11"/>
  <c r="E27" i="10"/>
  <c r="E20" i="10"/>
  <c r="E13" i="10"/>
  <c r="E29" i="9"/>
  <c r="E22" i="9"/>
  <c r="E15" i="9"/>
  <c r="E36" i="9"/>
  <c r="E9" i="9"/>
  <c r="E39" i="8"/>
  <c r="E32" i="8"/>
  <c r="E25" i="8"/>
  <c r="E18" i="8"/>
  <c r="E11" i="8"/>
  <c r="E34" i="7"/>
  <c r="E35" i="7"/>
  <c r="E13" i="7"/>
  <c r="E20" i="7"/>
  <c r="E27" i="7"/>
  <c r="E28" i="7"/>
  <c r="E30" i="7"/>
  <c r="E32" i="5"/>
  <c r="E25" i="5"/>
  <c r="E18" i="5"/>
  <c r="E11" i="5"/>
  <c r="E35" i="13"/>
  <c r="E28" i="13"/>
  <c r="E21" i="13"/>
  <c r="E14" i="13"/>
  <c r="E27" i="4"/>
  <c r="E13" i="4"/>
  <c r="E20" i="4"/>
  <c r="E14" i="4"/>
  <c r="E34" i="4"/>
  <c r="E28" i="12"/>
  <c r="E21" i="12"/>
  <c r="E14" i="12"/>
  <c r="E12" i="11"/>
  <c r="E13" i="11"/>
  <c r="E27" i="5"/>
  <c r="E13" i="5"/>
  <c r="E19" i="5"/>
  <c r="E26" i="5"/>
  <c r="E12" i="5"/>
  <c r="E34" i="5"/>
  <c r="E20" i="5"/>
  <c r="E33" i="5"/>
  <c r="E31" i="1"/>
  <c r="E38" i="1"/>
  <c r="E32" i="1"/>
  <c r="E33" i="11"/>
  <c r="E21" i="4"/>
  <c r="E35" i="4"/>
  <c r="E28" i="4"/>
  <c r="E21" i="7"/>
  <c r="E14" i="7"/>
  <c r="E35" i="10"/>
  <c r="E21" i="10"/>
  <c r="E14" i="10"/>
  <c r="E28" i="10"/>
  <c r="E12" i="8"/>
  <c r="E26" i="8"/>
  <c r="E19" i="8"/>
  <c r="E33" i="8"/>
  <c r="E29" i="12"/>
  <c r="E22" i="12"/>
  <c r="E15" i="12"/>
  <c r="E37" i="9"/>
  <c r="E30" i="9"/>
  <c r="E23" i="9"/>
  <c r="E16" i="9"/>
  <c r="E29" i="13"/>
  <c r="E15" i="13"/>
  <c r="E36" i="13"/>
  <c r="E22" i="13"/>
  <c r="E32" i="9"/>
  <c r="E10" i="9"/>
  <c r="E31" i="9"/>
  <c r="E18" i="9"/>
  <c r="E25" i="9"/>
  <c r="E17" i="9"/>
  <c r="E38" i="9"/>
  <c r="E24" i="9"/>
  <c r="E11" i="9"/>
  <c r="E29" i="7"/>
  <c r="E15" i="7"/>
  <c r="E37" i="7"/>
  <c r="E23" i="7"/>
  <c r="E9" i="7"/>
  <c r="E36" i="7"/>
  <c r="E22" i="7"/>
  <c r="E16" i="7"/>
  <c r="E39" i="1"/>
  <c r="E30" i="13"/>
  <c r="E16" i="13"/>
  <c r="E24" i="13"/>
  <c r="E10" i="13"/>
  <c r="E23" i="13"/>
  <c r="E9" i="13"/>
  <c r="E31" i="13"/>
  <c r="E17" i="13"/>
  <c r="E20" i="11"/>
  <c r="E34" i="11"/>
  <c r="E27" i="11"/>
  <c r="E27" i="8"/>
  <c r="E13" i="8"/>
  <c r="E35" i="8"/>
  <c r="E21" i="8"/>
  <c r="E34" i="8"/>
  <c r="E20" i="8"/>
  <c r="E28" i="8"/>
  <c r="E14" i="8"/>
  <c r="E36" i="4"/>
  <c r="E29" i="4"/>
  <c r="E22" i="4"/>
  <c r="E15" i="4"/>
  <c r="E23" i="12"/>
  <c r="E16" i="12"/>
  <c r="E9" i="12"/>
  <c r="E30" i="12"/>
  <c r="E30" i="10"/>
  <c r="E16" i="10"/>
  <c r="E29" i="10"/>
  <c r="E15" i="10"/>
  <c r="E37" i="10"/>
  <c r="E23" i="10"/>
  <c r="E9" i="10"/>
  <c r="E36" i="10"/>
  <c r="E22" i="10"/>
  <c r="AR12" i="5"/>
  <c r="BF10" i="4"/>
  <c r="P40" i="11"/>
  <c r="AR40" i="6"/>
  <c r="AR9" i="9"/>
  <c r="P40" i="13"/>
  <c r="P40" i="1"/>
  <c r="AR40" i="11"/>
  <c r="AR10" i="12"/>
  <c r="P40" i="10"/>
  <c r="AR12" i="8"/>
  <c r="J3" i="16"/>
  <c r="AR40" i="13"/>
  <c r="AR40" i="7"/>
  <c r="AR40" i="12"/>
  <c r="J4" i="16"/>
  <c r="AR40" i="9"/>
  <c r="AR40" i="5"/>
  <c r="BF40" i="4"/>
  <c r="AR40" i="1"/>
  <c r="J13" i="16"/>
  <c r="P40" i="6"/>
  <c r="AR40" i="8"/>
  <c r="J7" i="16"/>
  <c r="J6" i="16"/>
  <c r="AR40" i="10"/>
  <c r="P40" i="14"/>
  <c r="Z4" i="6"/>
  <c r="J5" i="16"/>
  <c r="J8" i="16"/>
  <c r="J12" i="16"/>
  <c r="J9" i="16"/>
  <c r="O23" i="11"/>
  <c r="O29" i="13"/>
  <c r="AR40" i="14"/>
  <c r="J10" i="16" s="1"/>
  <c r="E40" i="7" l="1"/>
  <c r="E40" i="8"/>
  <c r="E40" i="12"/>
  <c r="E40" i="9"/>
  <c r="E40" i="10"/>
  <c r="L6" i="16"/>
  <c r="P6" i="16" s="1"/>
  <c r="O30" i="13"/>
  <c r="O9" i="11"/>
  <c r="O18" i="11"/>
  <c r="O15" i="13"/>
  <c r="O33" i="13"/>
  <c r="O31" i="13"/>
  <c r="O28" i="13"/>
  <c r="O19" i="11"/>
  <c r="O10" i="11"/>
  <c r="O11" i="11"/>
  <c r="O35" i="13"/>
  <c r="O23" i="13"/>
  <c r="O22" i="13"/>
  <c r="O13" i="11"/>
  <c r="O37" i="11"/>
  <c r="O32" i="13"/>
  <c r="O18" i="13"/>
  <c r="O25" i="13"/>
  <c r="O36" i="13"/>
  <c r="O16" i="13"/>
  <c r="O19" i="13"/>
  <c r="O26" i="11"/>
  <c r="O31" i="11"/>
  <c r="O17" i="13"/>
  <c r="O34" i="13"/>
  <c r="O20" i="13"/>
  <c r="O38" i="13"/>
  <c r="O13" i="13"/>
  <c r="O24" i="13"/>
  <c r="O39" i="13"/>
  <c r="O33" i="11"/>
  <c r="O37" i="13"/>
  <c r="O21" i="13"/>
  <c r="O26" i="13"/>
  <c r="O27" i="13"/>
  <c r="O14" i="13"/>
  <c r="O29" i="11"/>
  <c r="O20" i="11"/>
  <c r="O16" i="11"/>
  <c r="O12" i="11"/>
  <c r="O35" i="11"/>
  <c r="O36" i="11"/>
  <c r="O17" i="11"/>
  <c r="O34" i="11"/>
  <c r="O38" i="11"/>
  <c r="O21" i="11"/>
  <c r="O24" i="11"/>
  <c r="O15" i="11"/>
  <c r="O30" i="11"/>
  <c r="O28" i="11"/>
  <c r="O32" i="11"/>
  <c r="O25" i="11"/>
  <c r="O22" i="11"/>
  <c r="O14" i="11"/>
  <c r="O27" i="11"/>
  <c r="O22" i="9"/>
  <c r="O38" i="9"/>
  <c r="O28" i="9"/>
  <c r="O33" i="9"/>
  <c r="O27" i="9"/>
  <c r="O37" i="9"/>
  <c r="O15" i="9"/>
  <c r="O39" i="9"/>
  <c r="O26" i="9"/>
  <c r="O24" i="9"/>
  <c r="O25" i="9"/>
  <c r="O35" i="9"/>
  <c r="O31" i="9"/>
  <c r="O21" i="9"/>
  <c r="O30" i="9"/>
  <c r="O36" i="9"/>
  <c r="O20" i="9"/>
  <c r="O17" i="9"/>
  <c r="O13" i="9"/>
  <c r="O18" i="9"/>
  <c r="O34" i="9"/>
  <c r="O32" i="9"/>
  <c r="O16" i="9"/>
  <c r="O19" i="9"/>
  <c r="O29" i="9"/>
  <c r="O14" i="9"/>
  <c r="O23" i="9"/>
  <c r="D11" i="16"/>
  <c r="R6" i="16" l="1"/>
  <c r="D4" i="16"/>
  <c r="C4" i="16" s="1"/>
  <c r="D5" i="16"/>
  <c r="F5" i="16" s="1"/>
  <c r="E40" i="1"/>
  <c r="D13" i="16" s="1"/>
  <c r="C13" i="16" s="1"/>
  <c r="E40" i="5"/>
  <c r="D15" i="16" s="1"/>
  <c r="F15" i="16" s="1"/>
  <c r="D6" i="16"/>
  <c r="F6" i="16" s="1"/>
  <c r="E40" i="4"/>
  <c r="D14" i="16" s="1"/>
  <c r="C14" i="16" s="1"/>
  <c r="E40" i="11"/>
  <c r="D12" i="16" s="1"/>
  <c r="C12" i="16" s="1"/>
  <c r="E40" i="13"/>
  <c r="D10" i="16" s="1"/>
  <c r="F10" i="16" s="1"/>
  <c r="D9" i="16"/>
  <c r="D8" i="16"/>
  <c r="C11" i="16"/>
  <c r="F11" i="16"/>
  <c r="D7" i="16"/>
  <c r="L3" i="16" l="1"/>
  <c r="F4" i="16"/>
  <c r="C15" i="16"/>
  <c r="F13" i="16"/>
  <c r="C5" i="16"/>
  <c r="F14" i="16"/>
  <c r="C6" i="16"/>
  <c r="F12" i="16"/>
  <c r="C10" i="16"/>
  <c r="F8" i="16"/>
  <c r="C8" i="16"/>
  <c r="C7" i="16"/>
  <c r="F7" i="16"/>
  <c r="C9" i="16"/>
  <c r="F9" i="16"/>
  <c r="L9" i="16" l="1"/>
  <c r="R3" i="16"/>
  <c r="P3" i="16"/>
  <c r="L8" i="16"/>
  <c r="R9" i="16" l="1"/>
  <c r="P9" i="16"/>
  <c r="Z9" i="6"/>
  <c r="Z10" i="6" s="1"/>
  <c r="Z11" i="6" s="1"/>
  <c r="Z12" i="6" s="1"/>
  <c r="Z13" i="6" s="1"/>
  <c r="Z6" i="6"/>
  <c r="Z4" i="7" s="1"/>
  <c r="Z6" i="7" s="1"/>
  <c r="Z4" i="8" s="1"/>
  <c r="Z6" i="8" s="1"/>
  <c r="Z4" i="9" s="1"/>
  <c r="Z6" i="9" s="1"/>
  <c r="Z4" i="10" s="1"/>
  <c r="Z6" i="10" s="1"/>
  <c r="Z4" i="14" s="1"/>
  <c r="Z6" i="14" s="1"/>
  <c r="Z4" i="13" l="1"/>
  <c r="Z6" i="13" s="1"/>
  <c r="Z4" i="12" s="1"/>
  <c r="Z6" i="12" s="1"/>
  <c r="Z4" i="11" s="1"/>
  <c r="Z6" i="11" s="1"/>
  <c r="Z4" i="1" s="1"/>
  <c r="Z6" i="1" s="1"/>
  <c r="Z4" i="4" s="1"/>
  <c r="Z6" i="4" s="1"/>
  <c r="Z4" i="5" s="1"/>
  <c r="Z6" i="5" s="1"/>
  <c r="R21" i="16" s="1"/>
  <c r="Z14" i="6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M6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Z37" i="7" s="1"/>
  <c r="Z38" i="7" s="1"/>
  <c r="Z39" i="7" s="1"/>
  <c r="M6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6" i="8" s="1"/>
  <c r="Z37" i="8" s="1"/>
  <c r="Z38" i="8" s="1"/>
  <c r="Z39" i="8" s="1"/>
  <c r="M6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Z34" i="9" s="1"/>
  <c r="Z35" i="9" s="1"/>
  <c r="Z36" i="9" s="1"/>
  <c r="Z37" i="9" s="1"/>
  <c r="Z38" i="9" s="1"/>
  <c r="Z39" i="9" s="1"/>
  <c r="M6" i="10" s="1"/>
  <c r="Z9" i="10" s="1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  <c r="Z33" i="10" s="1"/>
  <c r="Z34" i="10" s="1"/>
  <c r="Z35" i="10" s="1"/>
  <c r="Z36" i="10" s="1"/>
  <c r="Z37" i="10" s="1"/>
  <c r="Z38" i="10" s="1"/>
  <c r="Z39" i="10" s="1"/>
  <c r="M6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 s="1"/>
  <c r="Z26" i="14" s="1"/>
  <c r="Z27" i="14" s="1"/>
  <c r="Z28" i="14" s="1"/>
  <c r="Z29" i="14" s="1"/>
  <c r="Z30" i="14" s="1"/>
  <c r="Z31" i="14" s="1"/>
  <c r="Z32" i="14" s="1"/>
  <c r="Z33" i="14" s="1"/>
  <c r="Z34" i="14" s="1"/>
  <c r="Z35" i="14" s="1"/>
  <c r="Z36" i="14" s="1"/>
  <c r="Z37" i="14" s="1"/>
  <c r="Z38" i="14" s="1"/>
  <c r="Z39" i="14" s="1"/>
  <c r="M6" i="13" s="1"/>
  <c r="Z9" i="13" s="1"/>
  <c r="Z10" i="13" s="1"/>
  <c r="Z11" i="13" s="1"/>
  <c r="Z12" i="13" s="1"/>
  <c r="Z13" i="13" s="1"/>
  <c r="Z14" i="13" s="1"/>
  <c r="Z15" i="13" s="1"/>
  <c r="Z16" i="13" s="1"/>
  <c r="Z17" i="13" s="1"/>
  <c r="Z18" i="13" s="1"/>
  <c r="Z19" i="13" s="1"/>
  <c r="Z20" i="13" s="1"/>
  <c r="Z21" i="13" s="1"/>
  <c r="Z22" i="13" s="1"/>
  <c r="Z23" i="13" s="1"/>
  <c r="Z24" i="13" s="1"/>
  <c r="Z25" i="13" s="1"/>
  <c r="Z26" i="13" s="1"/>
  <c r="Z27" i="13" s="1"/>
  <c r="Z28" i="13" s="1"/>
  <c r="Z29" i="13" s="1"/>
  <c r="Z30" i="13" s="1"/>
  <c r="Z31" i="13" s="1"/>
  <c r="Z32" i="13" s="1"/>
  <c r="Z33" i="13" s="1"/>
  <c r="Z34" i="13" s="1"/>
  <c r="Z35" i="13" s="1"/>
  <c r="Z36" i="13" s="1"/>
  <c r="Z37" i="13" s="1"/>
  <c r="Z38" i="13" s="1"/>
  <c r="Z39" i="13" s="1"/>
  <c r="M6" i="12" s="1"/>
  <c r="Z9" i="12" s="1"/>
  <c r="Z10" i="12" s="1"/>
  <c r="Z11" i="12" s="1"/>
  <c r="Z12" i="12" s="1"/>
  <c r="Z13" i="12" s="1"/>
  <c r="Z14" i="12" s="1"/>
  <c r="Z15" i="12" s="1"/>
  <c r="Z16" i="12" s="1"/>
  <c r="Z17" i="12" s="1"/>
  <c r="Z18" i="12" s="1"/>
  <c r="Z19" i="12" s="1"/>
  <c r="Z20" i="12" s="1"/>
  <c r="Z21" i="12" s="1"/>
  <c r="Z22" i="12" s="1"/>
  <c r="Z23" i="12" s="1"/>
  <c r="Z24" i="12" s="1"/>
  <c r="Z25" i="12" s="1"/>
  <c r="Z26" i="12" s="1"/>
  <c r="Z27" i="12" s="1"/>
  <c r="Z28" i="12" s="1"/>
  <c r="Z29" i="12" s="1"/>
  <c r="Z30" i="12" s="1"/>
  <c r="Z31" i="12" s="1"/>
  <c r="Z32" i="12" s="1"/>
  <c r="Z33" i="12" s="1"/>
  <c r="Z34" i="12" s="1"/>
  <c r="Z35" i="12" s="1"/>
  <c r="Z36" i="12" s="1"/>
  <c r="Z37" i="12" s="1"/>
  <c r="Z38" i="12" s="1"/>
  <c r="Z39" i="12" s="1"/>
  <c r="M6" i="11" s="1"/>
  <c r="Z9" i="11" s="1"/>
  <c r="Z10" i="11" l="1"/>
  <c r="Z11" i="11" s="1"/>
  <c r="Z12" i="11" s="1"/>
  <c r="Z13" i="11" s="1"/>
  <c r="Z14" i="11" s="1"/>
  <c r="Z15" i="11" s="1"/>
  <c r="Z16" i="11" s="1"/>
  <c r="Z17" i="11" l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Z38" i="11" s="1"/>
  <c r="Z39" i="11" s="1"/>
  <c r="M6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M6" i="4" s="1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M6" i="5" s="1"/>
  <c r="Z9" i="5" s="1"/>
  <c r="Z10" i="5" s="1"/>
  <c r="Z11" i="5" s="1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Z37" i="5" s="1"/>
  <c r="Z38" i="5" s="1"/>
  <c r="Z39" i="5" s="1"/>
</calcChain>
</file>

<file path=xl/sharedStrings.xml><?xml version="1.0" encoding="utf-8"?>
<sst xmlns="http://schemas.openxmlformats.org/spreadsheetml/2006/main" count="722" uniqueCount="84">
  <si>
    <t>Montag</t>
  </si>
  <si>
    <t>Dienstag</t>
  </si>
  <si>
    <t>Mittwoch</t>
  </si>
  <si>
    <t>Donnerstag</t>
  </si>
  <si>
    <t>Freitag</t>
  </si>
  <si>
    <t>Samstag</t>
  </si>
  <si>
    <t>Sonntag</t>
  </si>
  <si>
    <t>von</t>
  </si>
  <si>
    <t>bis</t>
  </si>
  <si>
    <t>Ist-Zeit</t>
  </si>
  <si>
    <t>Soll-Zeit</t>
  </si>
  <si>
    <t xml:space="preserve">  Datum</t>
  </si>
  <si>
    <t>Saldo</t>
  </si>
  <si>
    <t>Übertrag Vormonat</t>
  </si>
  <si>
    <t>Stellenprozente:</t>
  </si>
  <si>
    <t>Krank</t>
  </si>
  <si>
    <t>FIX-Std.</t>
  </si>
  <si>
    <t>Übertrag Ferientage</t>
  </si>
  <si>
    <t>Ferien Aktuell (Tag)</t>
  </si>
  <si>
    <t>Ferien(Std)</t>
  </si>
  <si>
    <t>Arbeitszeit</t>
  </si>
  <si>
    <t>für</t>
  </si>
  <si>
    <t>Soll-Arbeitszeit</t>
  </si>
  <si>
    <t>Arbeitsbereich</t>
  </si>
  <si>
    <t>Monat</t>
  </si>
  <si>
    <t>Tage</t>
  </si>
  <si>
    <t>Stunden</t>
  </si>
  <si>
    <t>=</t>
  </si>
  <si>
    <t>Minuten</t>
  </si>
  <si>
    <t>Min.</t>
  </si>
  <si>
    <t>Std.</t>
  </si>
  <si>
    <t>Januar</t>
  </si>
  <si>
    <t>Februar</t>
  </si>
  <si>
    <t>Ist-Arbeitszeit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</si>
  <si>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</si>
  <si>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</si>
  <si>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</si>
  <si>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</si>
  <si>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</si>
  <si>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</si>
  <si>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</si>
  <si>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</si>
  <si>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</si>
  <si>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</si>
  <si>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Vorname/Name:</t>
  </si>
  <si>
    <t>Sonstiges</t>
  </si>
  <si>
    <t>Jahr:</t>
  </si>
  <si>
    <t>Fortbildung</t>
  </si>
  <si>
    <t>Ferien</t>
  </si>
  <si>
    <t>Regelarbeitstag =</t>
  </si>
  <si>
    <t>Arbeitzeitkontrolle von:</t>
  </si>
  <si>
    <t>Abt:</t>
  </si>
  <si>
    <t>Die helltürkisen Felder sind zum Ausfüllen; die übrigen Felder werden berechnet bzw. übernommen.
Zeitangaben auf den Monatsblättern immer in Stunden angeben!.</t>
  </si>
  <si>
    <t>Abteilung, Pfarrei :</t>
  </si>
  <si>
    <t>Kommentar</t>
  </si>
  <si>
    <t>Ferienübertrag</t>
  </si>
  <si>
    <t>Ferien bezogen</t>
  </si>
  <si>
    <t>Jahrestotal in Std.</t>
  </si>
  <si>
    <t>%</t>
  </si>
  <si>
    <t>Stellenprozent:</t>
  </si>
  <si>
    <t>Gleitzeit</t>
  </si>
  <si>
    <t>Ferientage</t>
  </si>
  <si>
    <t>Krankheit/Militär/etc.</t>
  </si>
  <si>
    <t>Übertrag +/-Stunden</t>
  </si>
  <si>
    <t>Karfreitag</t>
  </si>
  <si>
    <t>Berchtoldstag</t>
  </si>
  <si>
    <t>Ostermontag</t>
  </si>
  <si>
    <t>Weihnachten</t>
  </si>
  <si>
    <t>Stephanstag</t>
  </si>
  <si>
    <t>Neujahr</t>
  </si>
  <si>
    <t>/</t>
  </si>
  <si>
    <t>RU</t>
  </si>
  <si>
    <t>Projekte</t>
  </si>
  <si>
    <t>Teamarbeit</t>
  </si>
  <si>
    <t>Administratives</t>
  </si>
  <si>
    <t>Gottesdienste</t>
  </si>
  <si>
    <t>Eltermarbeit</t>
  </si>
  <si>
    <t>Gruppierungen</t>
  </si>
  <si>
    <t>Silvester</t>
  </si>
  <si>
    <t>Pfingstmontag</t>
  </si>
  <si>
    <t>Ferien in Arbeitstagen</t>
  </si>
  <si>
    <t>Übertrag aus</t>
  </si>
  <si>
    <t>Christi Himmelfahrt</t>
  </si>
  <si>
    <t>Heiligabend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</si>
</sst>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 ;[Red]\-0.00\ 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 Black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3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right"/>
    </xf>
    <xf numFmtId="2" fontId="1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right"/>
    </xf>
    <xf numFmtId="2" fontId="1" fillId="3" borderId="4" xfId="0" applyNumberFormat="1" applyFont="1" applyFill="1" applyBorder="1"/>
    <xf numFmtId="0" fontId="2" fillId="3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right"/>
    </xf>
    <xf numFmtId="2" fontId="1" fillId="3" borderId="8" xfId="0" applyNumberFormat="1" applyFont="1" applyFill="1" applyBorder="1"/>
    <xf numFmtId="0" fontId="2" fillId="3" borderId="9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3" fillId="2" borderId="11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4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14" fontId="1" fillId="2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right"/>
    </xf>
    <xf numFmtId="2" fontId="1" fillId="2" borderId="0" xfId="0" applyNumberFormat="1" applyFont="1" applyFill="1"/>
    <xf numFmtId="0" fontId="1" fillId="4" borderId="0" xfId="0" applyFont="1" applyFill="1"/>
    <xf numFmtId="0" fontId="1" fillId="2" borderId="12" xfId="0" applyFont="1" applyFill="1" applyBorder="1"/>
    <xf numFmtId="14" fontId="1" fillId="4" borderId="1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/>
    <xf numFmtId="0" fontId="1" fillId="4" borderId="13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2" fontId="3" fillId="2" borderId="2" xfId="0" applyNumberFormat="1" applyFont="1" applyFill="1" applyBorder="1" applyProtection="1">
      <protection locked="0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1" fillId="0" borderId="1" xfId="0" applyFont="1" applyBorder="1"/>
    <xf numFmtId="0" fontId="1" fillId="0" borderId="9" xfId="0" applyFont="1" applyBorder="1"/>
    <xf numFmtId="49" fontId="4" fillId="0" borderId="15" xfId="0" applyNumberFormat="1" applyFont="1" applyBorder="1" applyAlignment="1">
      <alignment horizontal="left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49" fontId="5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2" borderId="8" xfId="0" applyNumberFormat="1" applyFont="1" applyFill="1" applyBorder="1" applyAlignment="1">
      <alignment horizontal="right"/>
    </xf>
    <xf numFmtId="0" fontId="1" fillId="0" borderId="8" xfId="0" applyFont="1" applyBorder="1"/>
    <xf numFmtId="14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right"/>
      <protection locked="0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1" fillId="0" borderId="8" xfId="0" applyNumberFormat="1" applyFont="1" applyBorder="1" applyProtection="1">
      <protection locked="0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Protection="1">
      <protection locked="0"/>
    </xf>
    <xf numFmtId="0" fontId="1" fillId="4" borderId="20" xfId="0" applyFont="1" applyFill="1" applyBorder="1"/>
    <xf numFmtId="49" fontId="3" fillId="0" borderId="21" xfId="0" applyNumberFormat="1" applyFont="1" applyBorder="1"/>
    <xf numFmtId="0" fontId="3" fillId="2" borderId="21" xfId="0" applyFont="1" applyFill="1" applyBorder="1"/>
    <xf numFmtId="0" fontId="3" fillId="0" borderId="21" xfId="0" applyFont="1" applyBorder="1"/>
    <xf numFmtId="0" fontId="1" fillId="2" borderId="21" xfId="0" applyFont="1" applyFill="1" applyBorder="1"/>
    <xf numFmtId="0" fontId="1" fillId="2" borderId="20" xfId="0" applyFont="1" applyFill="1" applyBorder="1"/>
    <xf numFmtId="0" fontId="1" fillId="0" borderId="20" xfId="0" applyFont="1" applyBorder="1"/>
    <xf numFmtId="0" fontId="1" fillId="3" borderId="13" xfId="0" applyFont="1" applyFill="1" applyBorder="1"/>
    <xf numFmtId="0" fontId="3" fillId="0" borderId="22" xfId="0" applyFont="1" applyBorder="1"/>
    <xf numFmtId="0" fontId="2" fillId="0" borderId="9" xfId="0" applyFont="1" applyBorder="1"/>
    <xf numFmtId="0" fontId="3" fillId="0" borderId="9" xfId="0" applyFont="1" applyBorder="1"/>
    <xf numFmtId="0" fontId="1" fillId="0" borderId="8" xfId="0" applyFont="1" applyBorder="1" applyAlignment="1">
      <alignment horizontal="center"/>
    </xf>
    <xf numFmtId="2" fontId="1" fillId="0" borderId="20" xfId="0" applyNumberFormat="1" applyFont="1" applyBorder="1"/>
    <xf numFmtId="0" fontId="0" fillId="3" borderId="0" xfId="0" applyFill="1"/>
    <xf numFmtId="0" fontId="3" fillId="4" borderId="21" xfId="0" applyFont="1" applyFill="1" applyBorder="1"/>
    <xf numFmtId="49" fontId="3" fillId="4" borderId="21" xfId="0" applyNumberFormat="1" applyFont="1" applyFill="1" applyBorder="1"/>
    <xf numFmtId="2" fontId="1" fillId="4" borderId="20" xfId="0" applyNumberFormat="1" applyFont="1" applyFill="1" applyBorder="1"/>
    <xf numFmtId="0" fontId="3" fillId="4" borderId="5" xfId="0" applyFont="1" applyFill="1" applyBorder="1"/>
    <xf numFmtId="0" fontId="1" fillId="4" borderId="5" xfId="0" applyFont="1" applyFill="1" applyBorder="1"/>
    <xf numFmtId="0" fontId="1" fillId="4" borderId="17" xfId="0" applyFont="1" applyFill="1" applyBorder="1"/>
    <xf numFmtId="0" fontId="1" fillId="3" borderId="19" xfId="0" applyFont="1" applyFill="1" applyBorder="1"/>
    <xf numFmtId="49" fontId="3" fillId="3" borderId="13" xfId="0" applyNumberFormat="1" applyFont="1" applyFill="1" applyBorder="1"/>
    <xf numFmtId="0" fontId="1" fillId="3" borderId="17" xfId="0" applyFont="1" applyFill="1" applyBorder="1"/>
    <xf numFmtId="49" fontId="0" fillId="2" borderId="16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7" borderId="0" xfId="0" applyFill="1" applyAlignment="1" applyProtection="1">
      <alignment vertical="center"/>
      <protection locked="0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2" fontId="1" fillId="6" borderId="16" xfId="0" applyNumberFormat="1" applyFont="1" applyFill="1" applyBorder="1" applyAlignment="1" applyProtection="1">
      <alignment horizontal="right"/>
      <protection locked="0"/>
    </xf>
    <xf numFmtId="2" fontId="1" fillId="4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/>
    <xf numFmtId="0" fontId="1" fillId="4" borderId="16" xfId="0" applyFont="1" applyFill="1" applyBorder="1"/>
    <xf numFmtId="2" fontId="1" fillId="6" borderId="16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2" fontId="1" fillId="4" borderId="16" xfId="0" applyNumberFormat="1" applyFont="1" applyFill="1" applyBorder="1"/>
    <xf numFmtId="0" fontId="1" fillId="7" borderId="16" xfId="0" applyFont="1" applyFill="1" applyBorder="1" applyProtection="1">
      <protection locked="0"/>
    </xf>
    <xf numFmtId="2" fontId="1" fillId="2" borderId="13" xfId="0" applyNumberFormat="1" applyFont="1" applyFill="1" applyBorder="1" applyAlignment="1">
      <alignment horizontal="right"/>
    </xf>
    <xf numFmtId="2" fontId="1" fillId="4" borderId="13" xfId="0" applyNumberFormat="1" applyFont="1" applyFill="1" applyBorder="1"/>
    <xf numFmtId="14" fontId="1" fillId="4" borderId="16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5" xfId="0" applyFont="1" applyFill="1" applyBorder="1"/>
    <xf numFmtId="0" fontId="3" fillId="8" borderId="5" xfId="0" applyFont="1" applyFill="1" applyBorder="1"/>
    <xf numFmtId="0" fontId="1" fillId="2" borderId="16" xfId="0" applyFont="1" applyFill="1" applyBorder="1"/>
    <xf numFmtId="0" fontId="3" fillId="4" borderId="14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4" xfId="0" applyFont="1" applyFill="1" applyBorder="1"/>
    <xf numFmtId="0" fontId="1" fillId="4" borderId="16" xfId="0" applyFont="1" applyFill="1" applyBorder="1" applyAlignment="1">
      <alignment horizontal="center"/>
    </xf>
    <xf numFmtId="0" fontId="1" fillId="0" borderId="16" xfId="0" applyFont="1" applyBorder="1"/>
    <xf numFmtId="0" fontId="0" fillId="6" borderId="13" xfId="0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/>
      <protection locked="0"/>
    </xf>
    <xf numFmtId="0" fontId="3" fillId="8" borderId="23" xfId="0" applyFont="1" applyFill="1" applyBorder="1"/>
    <xf numFmtId="0" fontId="1" fillId="8" borderId="16" xfId="0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0" borderId="16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24" xfId="0" applyFont="1" applyFill="1" applyBorder="1"/>
    <xf numFmtId="0" fontId="1" fillId="4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1" fillId="2" borderId="20" xfId="0" applyFont="1" applyFill="1" applyBorder="1" applyProtection="1">
      <protection locked="0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49" fontId="3" fillId="3" borderId="0" xfId="0" applyNumberFormat="1" applyFont="1" applyFill="1"/>
    <xf numFmtId="0" fontId="3" fillId="2" borderId="16" xfId="0" applyFont="1" applyFill="1" applyBorder="1"/>
    <xf numFmtId="0" fontId="3" fillId="4" borderId="16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4" borderId="16" xfId="0" applyFont="1" applyFill="1" applyBorder="1"/>
    <xf numFmtId="0" fontId="3" fillId="8" borderId="16" xfId="0" applyFont="1" applyFill="1" applyBorder="1"/>
    <xf numFmtId="49" fontId="3" fillId="0" borderId="16" xfId="0" applyNumberFormat="1" applyFont="1" applyBorder="1"/>
    <xf numFmtId="49" fontId="3" fillId="4" borderId="16" xfId="0" applyNumberFormat="1" applyFont="1" applyFill="1" applyBorder="1"/>
    <xf numFmtId="0" fontId="3" fillId="0" borderId="16" xfId="0" applyFont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3" xfId="0" applyFont="1" applyFill="1" applyBorder="1"/>
    <xf numFmtId="2" fontId="0" fillId="2" borderId="13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2" borderId="16" xfId="0" applyNumberForma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2" fontId="0" fillId="7" borderId="0" xfId="0" applyNumberFormat="1" applyFill="1" applyAlignment="1" applyProtection="1">
      <alignment vertical="center"/>
      <protection locked="0"/>
    </xf>
    <xf numFmtId="164" fontId="0" fillId="7" borderId="13" xfId="0" applyNumberFormat="1" applyFill="1" applyBorder="1" applyAlignment="1" applyProtection="1">
      <alignment vertical="center"/>
      <protection locked="0"/>
    </xf>
    <xf numFmtId="165" fontId="1" fillId="9" borderId="16" xfId="0" applyNumberFormat="1" applyFont="1" applyFill="1" applyBorder="1"/>
    <xf numFmtId="165" fontId="1" fillId="0" borderId="20" xfId="0" applyNumberFormat="1" applyFont="1" applyBorder="1"/>
    <xf numFmtId="165" fontId="1" fillId="7" borderId="16" xfId="0" applyNumberFormat="1" applyFont="1" applyFill="1" applyBorder="1" applyProtection="1">
      <protection locked="0"/>
    </xf>
    <xf numFmtId="165" fontId="1" fillId="0" borderId="16" xfId="0" applyNumberFormat="1" applyFont="1" applyBorder="1"/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/>
    </xf>
    <xf numFmtId="16" fontId="1" fillId="6" borderId="16" xfId="0" applyNumberFormat="1" applyFont="1" applyFill="1" applyBorder="1" applyProtection="1">
      <protection locked="0"/>
    </xf>
    <xf numFmtId="0" fontId="5" fillId="6" borderId="13" xfId="0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/>
    </xf>
    <xf numFmtId="49" fontId="0" fillId="10" borderId="8" xfId="0" applyNumberFormat="1" applyFill="1" applyBorder="1" applyAlignment="1" applyProtection="1">
      <alignment vertical="center"/>
      <protection locked="0"/>
    </xf>
    <xf numFmtId="0" fontId="0" fillId="10" borderId="8" xfId="0" applyFill="1" applyBorder="1" applyAlignment="1">
      <alignment vertical="center"/>
    </xf>
    <xf numFmtId="49" fontId="0" fillId="10" borderId="0" xfId="0" applyNumberFormat="1" applyFill="1" applyAlignment="1" applyProtection="1">
      <alignment vertical="center"/>
      <protection locked="0"/>
    </xf>
    <xf numFmtId="0" fontId="0" fillId="10" borderId="0" xfId="0" applyFill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0" xfId="0" applyNumberFormat="1" applyAlignment="1" applyProtection="1">
      <alignment vertical="center"/>
      <protection locked="0"/>
    </xf>
    <xf numFmtId="0" fontId="1" fillId="10" borderId="16" xfId="0" applyFont="1" applyFill="1" applyBorder="1" applyProtection="1">
      <protection locked="0"/>
    </xf>
    <xf numFmtId="0" fontId="1" fillId="10" borderId="0" xfId="0" applyFont="1" applyFill="1"/>
    <xf numFmtId="2" fontId="1" fillId="0" borderId="16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2" fillId="7" borderId="19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0" xfId="0" applyFont="1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2" fontId="4" fillId="0" borderId="15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2" fontId="6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0" fontId="4" fillId="0" borderId="15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Arbeitszeitverteilung</a:t>
            </a:r>
          </a:p>
        </c:rich>
      </c:tx>
      <c:layout>
        <c:manualLayout>
          <c:xMode val="edge"/>
          <c:yMode val="edge"/>
          <c:x val="0.41562496232856067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70833333333333"/>
          <c:y val="0.24410774410774411"/>
          <c:w val="0.37187500000000001"/>
          <c:h val="0.601010101010100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6B-468C-A451-08DF262FD6C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6B-468C-A451-08DF262FD6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6B-468C-A451-08DF262FD6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6B-468C-A451-08DF262FD6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F6B-468C-A451-08DF262FD6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F6B-468C-A451-08DF262FD6C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F6B-468C-A451-08DF262FD6CB}"/>
              </c:ext>
            </c:extLst>
          </c:dPt>
          <c:dPt>
            <c:idx val="7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F6B-468C-A451-08DF262FD6CB}"/>
              </c:ext>
            </c:extLst>
          </c:dPt>
          <c:dPt>
            <c:idx val="8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F6B-468C-A451-08DF262FD6C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Jahr!$I$3:$I$11</c15:sqref>
                  </c15:fullRef>
                </c:ext>
              </c:extLst>
              <c:f>Jahr!$I$3:$I$9</c:f>
              <c:strCache>
                <c:ptCount val="7"/>
                <c:pt idx="0">
                  <c:v>RU</c:v>
                </c:pt>
                <c:pt idx="1">
                  <c:v>Eltermarbeit</c:v>
                </c:pt>
                <c:pt idx="2">
                  <c:v>Projekte</c:v>
                </c:pt>
                <c:pt idx="3">
                  <c:v>Gottesdienste</c:v>
                </c:pt>
                <c:pt idx="4">
                  <c:v>Gruppierungen</c:v>
                </c:pt>
                <c:pt idx="5">
                  <c:v>Teamarbeit</c:v>
                </c:pt>
                <c:pt idx="6">
                  <c:v>Administratives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Jahr!$J$3:$J$11</c15:sqref>
                  </c15:fullRef>
                </c:ext>
              </c:extLst>
              <c:f>Jahr!$J$3:$J$9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F6B-468C-A451-08DF262F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33330593592287"/>
          <c:y val="0.26094283899791715"/>
          <c:w val="8.7499986301294852E-2"/>
          <c:h val="0.567340021583596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Diagramm14"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598580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T26"/>
  <sheetViews>
    <sheetView showGridLines="0" zoomScale="75" zoomScaleNormal="75" workbookViewId="0">
      <selection activeCell="D23" sqref="D23"/>
    </sheetView>
  </sheetViews>
  <sheetFormatPr baseColWidth="10" defaultColWidth="4.7109375" defaultRowHeight="24" customHeight="1"/>
  <cols>
    <col min="1" max="1" width="2.7109375" style="80" customWidth="1"/>
    <col min="2" max="2" width="12" style="80" bestFit="1" customWidth="1"/>
    <col min="3" max="3" width="8.85546875" style="80" bestFit="1" customWidth="1"/>
    <col min="4" max="4" width="9.42578125" style="80" bestFit="1" customWidth="1"/>
    <col min="5" max="5" width="2.85546875" style="95" bestFit="1" customWidth="1"/>
    <col min="6" max="6" width="9.42578125" style="80" customWidth="1"/>
    <col min="7" max="7" width="6.140625" style="80" bestFit="1" customWidth="1"/>
    <col min="8" max="8" width="4.7109375" style="80" customWidth="1"/>
    <col min="9" max="9" width="18.7109375" style="80" customWidth="1"/>
    <col min="10" max="10" width="12.7109375" style="80" bestFit="1" customWidth="1"/>
    <col min="11" max="15" width="4.7109375" style="80" customWidth="1"/>
    <col min="16" max="16" width="5.85546875" style="80" customWidth="1"/>
    <col min="17" max="17" width="6.7109375" style="80" customWidth="1"/>
    <col min="18" max="19" width="4.7109375" style="80" customWidth="1"/>
    <col min="20" max="20" width="2.7109375" style="80" customWidth="1"/>
    <col min="21" max="16384" width="4.7109375" style="80"/>
  </cols>
  <sheetData>
    <row r="1" spans="1:20" ht="36" customHeight="1">
      <c r="A1" s="76"/>
      <c r="B1" s="220" t="s">
        <v>20</v>
      </c>
      <c r="C1" s="216"/>
      <c r="D1" s="216">
        <f>D18</f>
        <v>2023</v>
      </c>
      <c r="E1" s="216" t="s">
        <v>70</v>
      </c>
      <c r="F1" s="76">
        <f>F18</f>
        <v>2024</v>
      </c>
      <c r="G1" s="76" t="s">
        <v>21</v>
      </c>
      <c r="H1" s="77">
        <f>D17</f>
        <v>0</v>
      </c>
      <c r="I1" s="78"/>
      <c r="J1" s="78"/>
      <c r="K1" s="76"/>
      <c r="L1" s="79"/>
      <c r="M1" s="79"/>
      <c r="N1" s="79"/>
      <c r="O1" s="79"/>
      <c r="P1" s="79"/>
      <c r="Q1" s="79"/>
      <c r="R1" s="79"/>
      <c r="S1" s="79"/>
      <c r="T1" s="79"/>
    </row>
    <row r="2" spans="1:20" ht="36.75" customHeight="1">
      <c r="A2" s="79"/>
      <c r="B2" s="81"/>
      <c r="C2" s="252" t="s">
        <v>22</v>
      </c>
      <c r="D2" s="253"/>
      <c r="E2" s="253"/>
      <c r="F2" s="254"/>
      <c r="G2" s="82"/>
      <c r="H2" s="79"/>
      <c r="I2" s="81" t="s">
        <v>23</v>
      </c>
      <c r="J2" s="142" t="s">
        <v>57</v>
      </c>
      <c r="K2" s="79"/>
      <c r="L2" s="259" t="s">
        <v>22</v>
      </c>
      <c r="M2" s="260"/>
      <c r="N2" s="260"/>
      <c r="O2" s="260"/>
      <c r="P2" s="260"/>
      <c r="Q2" s="260"/>
      <c r="R2" s="260"/>
      <c r="S2" s="261"/>
      <c r="T2" s="79"/>
    </row>
    <row r="3" spans="1:20" ht="24" customHeight="1">
      <c r="A3" s="79"/>
      <c r="B3" s="81" t="s">
        <v>24</v>
      </c>
      <c r="C3" s="81" t="s">
        <v>25</v>
      </c>
      <c r="D3" s="81" t="s">
        <v>26</v>
      </c>
      <c r="E3" s="83" t="s">
        <v>27</v>
      </c>
      <c r="F3" s="81" t="s">
        <v>28</v>
      </c>
      <c r="G3" s="84"/>
      <c r="H3" s="79"/>
      <c r="I3" s="225" t="s">
        <v>71</v>
      </c>
      <c r="J3" s="85">
        <f>SUM(August:Dez!AD40)</f>
        <v>0</v>
      </c>
      <c r="K3" s="79"/>
      <c r="L3" s="262">
        <f>SUM(August:Juli!E40)*60</f>
        <v>126888.00000000004</v>
      </c>
      <c r="M3" s="263"/>
      <c r="N3" s="87" t="s">
        <v>29</v>
      </c>
      <c r="O3" s="88" t="s">
        <v>27</v>
      </c>
      <c r="P3" s="210">
        <f>INT(L3 / 60)</f>
        <v>2114</v>
      </c>
      <c r="Q3" s="87" t="s">
        <v>30</v>
      </c>
      <c r="R3" s="89">
        <f>MOD(L3,60)</f>
        <v>48.000000000043656</v>
      </c>
      <c r="S3" s="90" t="s">
        <v>29</v>
      </c>
      <c r="T3" s="79"/>
    </row>
    <row r="4" spans="1:20" ht="24" customHeight="1">
      <c r="A4" s="79"/>
      <c r="B4" s="81" t="s">
        <v>39</v>
      </c>
      <c r="C4" s="201">
        <f>D4/D20</f>
        <v>22.000000000000007</v>
      </c>
      <c r="D4" s="200">
        <f>August!E40</f>
        <v>184.80000000000007</v>
      </c>
      <c r="E4" s="83" t="s">
        <v>27</v>
      </c>
      <c r="F4" s="85">
        <f t="shared" ref="F4:F15" si="0" xml:space="preserve"> D4 * 60</f>
        <v>11088.000000000004</v>
      </c>
      <c r="G4" s="79"/>
      <c r="H4" s="79"/>
      <c r="I4" s="226" t="s">
        <v>76</v>
      </c>
      <c r="J4" s="85">
        <f>SUM(August:Dez!AF40)</f>
        <v>0</v>
      </c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24" customHeight="1">
      <c r="A5" s="79"/>
      <c r="B5" s="81" t="s">
        <v>40</v>
      </c>
      <c r="C5" s="201">
        <f>D5/D20</f>
        <v>21.000000000000007</v>
      </c>
      <c r="D5" s="200">
        <f>Sept!E40</f>
        <v>176.40000000000006</v>
      </c>
      <c r="E5" s="83" t="s">
        <v>27</v>
      </c>
      <c r="F5" s="85">
        <f t="shared" si="0"/>
        <v>10584.000000000004</v>
      </c>
      <c r="G5" s="79"/>
      <c r="H5" s="79"/>
      <c r="I5" s="227" t="s">
        <v>72</v>
      </c>
      <c r="J5" s="85">
        <f>SUM(August:Dez!AH40)</f>
        <v>0</v>
      </c>
      <c r="K5" s="79"/>
      <c r="L5" s="259" t="s">
        <v>33</v>
      </c>
      <c r="M5" s="260"/>
      <c r="N5" s="260"/>
      <c r="O5" s="260"/>
      <c r="P5" s="260"/>
      <c r="Q5" s="260"/>
      <c r="R5" s="260"/>
      <c r="S5" s="261"/>
      <c r="T5" s="79"/>
    </row>
    <row r="6" spans="1:20" ht="24" customHeight="1">
      <c r="A6" s="79"/>
      <c r="B6" s="81" t="s">
        <v>41</v>
      </c>
      <c r="C6" s="201">
        <f>D6/D20</f>
        <v>22.000000000000007</v>
      </c>
      <c r="D6" s="200">
        <f>Okt.!E40</f>
        <v>184.80000000000007</v>
      </c>
      <c r="E6" s="83" t="s">
        <v>27</v>
      </c>
      <c r="F6" s="85">
        <f t="shared" si="0"/>
        <v>11088.000000000004</v>
      </c>
      <c r="G6" s="79"/>
      <c r="H6" s="79"/>
      <c r="I6" s="227" t="s">
        <v>75</v>
      </c>
      <c r="J6" s="85">
        <f>SUM(August:Dez!AJ40)</f>
        <v>0</v>
      </c>
      <c r="K6" s="79"/>
      <c r="L6" s="270">
        <f>(SUM(August:Juli!P40))*60</f>
        <v>0</v>
      </c>
      <c r="M6" s="263"/>
      <c r="N6" s="87" t="s">
        <v>29</v>
      </c>
      <c r="O6" s="88" t="s">
        <v>27</v>
      </c>
      <c r="P6" s="86">
        <f>INT(L6 / 60)</f>
        <v>0</v>
      </c>
      <c r="Q6" s="87" t="s">
        <v>30</v>
      </c>
      <c r="R6" s="86">
        <f>MOD(L6,60)</f>
        <v>0</v>
      </c>
      <c r="S6" s="90" t="s">
        <v>29</v>
      </c>
      <c r="T6" s="79"/>
    </row>
    <row r="7" spans="1:20" ht="24" customHeight="1">
      <c r="A7" s="79"/>
      <c r="B7" s="81" t="s">
        <v>42</v>
      </c>
      <c r="C7" s="201">
        <f>D7/D20</f>
        <v>22.000000000000007</v>
      </c>
      <c r="D7" s="200">
        <f>Nov!E40</f>
        <v>184.80000000000007</v>
      </c>
      <c r="E7" s="83" t="s">
        <v>27</v>
      </c>
      <c r="F7" s="85">
        <f t="shared" si="0"/>
        <v>11088.000000000004</v>
      </c>
      <c r="G7" s="79"/>
      <c r="H7" s="79"/>
      <c r="I7" s="226" t="s">
        <v>77</v>
      </c>
      <c r="J7" s="85">
        <f>SUM(August:Dez!AL40)</f>
        <v>0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24" customHeight="1">
      <c r="A8" s="79"/>
      <c r="B8" s="81" t="s">
        <v>43</v>
      </c>
      <c r="C8" s="201">
        <f>D8/D20</f>
        <v>19.000000000000004</v>
      </c>
      <c r="D8" s="200">
        <f>Dez!E40</f>
        <v>159.60000000000005</v>
      </c>
      <c r="E8" s="83" t="s">
        <v>27</v>
      </c>
      <c r="F8" s="85">
        <f t="shared" si="0"/>
        <v>9576.0000000000036</v>
      </c>
      <c r="G8" s="79"/>
      <c r="H8" s="79"/>
      <c r="I8" s="226" t="s">
        <v>73</v>
      </c>
      <c r="J8" s="85">
        <f>SUM(August:Dez!AN40)</f>
        <v>0</v>
      </c>
      <c r="K8" s="79"/>
      <c r="L8" s="259" t="str">
        <f>IF((L6-L3)&lt;0,"Unterzeit","Überzeit")</f>
        <v>Unterzeit</v>
      </c>
      <c r="M8" s="260"/>
      <c r="N8" s="260"/>
      <c r="O8" s="260"/>
      <c r="P8" s="260"/>
      <c r="Q8" s="260"/>
      <c r="R8" s="260"/>
      <c r="S8" s="261"/>
      <c r="T8" s="79"/>
    </row>
    <row r="9" spans="1:20" ht="24" customHeight="1">
      <c r="A9" s="79"/>
      <c r="B9" s="81" t="s">
        <v>31</v>
      </c>
      <c r="C9" s="201">
        <f>D9/$D20</f>
        <v>21.000000000000007</v>
      </c>
      <c r="D9" s="200">
        <f>Jan!E40</f>
        <v>176.40000000000006</v>
      </c>
      <c r="E9" s="83" t="s">
        <v>27</v>
      </c>
      <c r="F9" s="85">
        <f t="shared" si="0"/>
        <v>10584.000000000004</v>
      </c>
      <c r="G9" s="79"/>
      <c r="H9" s="79"/>
      <c r="I9" s="226" t="s">
        <v>74</v>
      </c>
      <c r="J9" s="85">
        <f>SUM(August:Dez!AP40)</f>
        <v>0</v>
      </c>
      <c r="K9" s="79"/>
      <c r="L9" s="270">
        <f>ABS(L6-L3)</f>
        <v>126888.00000000004</v>
      </c>
      <c r="M9" s="263"/>
      <c r="N9" s="87" t="s">
        <v>29</v>
      </c>
      <c r="O9" s="88" t="s">
        <v>27</v>
      </c>
      <c r="P9" s="211">
        <f>INT(L9 / 60)</f>
        <v>2114</v>
      </c>
      <c r="Q9" s="87" t="s">
        <v>30</v>
      </c>
      <c r="R9" s="86">
        <f>MOD(L9,60)</f>
        <v>48.000000000043656</v>
      </c>
      <c r="S9" s="90" t="s">
        <v>29</v>
      </c>
      <c r="T9" s="79"/>
    </row>
    <row r="10" spans="1:20" ht="24" customHeight="1">
      <c r="A10" s="79"/>
      <c r="B10" s="81" t="s">
        <v>32</v>
      </c>
      <c r="C10" s="201">
        <f>D10/D20</f>
        <v>20.000000000000007</v>
      </c>
      <c r="D10" s="200">
        <f>Feb!E40</f>
        <v>168.00000000000006</v>
      </c>
      <c r="E10" s="83" t="s">
        <v>27</v>
      </c>
      <c r="F10" s="85">
        <f t="shared" si="0"/>
        <v>10080.000000000004</v>
      </c>
      <c r="G10" s="79"/>
      <c r="H10" s="79"/>
      <c r="I10" s="136" t="s">
        <v>45</v>
      </c>
      <c r="J10" s="85">
        <f>SUM(August:Dez!BF40)</f>
        <v>0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24" customHeight="1">
      <c r="A11" s="79"/>
      <c r="B11" s="81" t="s">
        <v>34</v>
      </c>
      <c r="C11" s="201">
        <f>D11/D20</f>
        <v>19.880952380952387</v>
      </c>
      <c r="D11" s="200">
        <f>März!E40</f>
        <v>167.00000000000006</v>
      </c>
      <c r="E11" s="83" t="s">
        <v>27</v>
      </c>
      <c r="F11" s="85">
        <f t="shared" si="0"/>
        <v>10020.000000000004</v>
      </c>
      <c r="G11" s="79"/>
      <c r="H11" s="79"/>
      <c r="I11" s="136" t="s">
        <v>47</v>
      </c>
      <c r="J11" s="85">
        <f>SUM(August:Dez!BH40)</f>
        <v>0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4" customHeight="1">
      <c r="A12" s="79"/>
      <c r="B12" s="81" t="s">
        <v>35</v>
      </c>
      <c r="C12" s="201">
        <f>D12/D20</f>
        <v>21.000000000000007</v>
      </c>
      <c r="D12" s="200">
        <f>April!E40</f>
        <v>176.40000000000006</v>
      </c>
      <c r="E12" s="83" t="s">
        <v>27</v>
      </c>
      <c r="F12" s="85">
        <f t="shared" si="0"/>
        <v>10584.000000000004</v>
      </c>
      <c r="G12" s="79"/>
      <c r="H12" s="79"/>
      <c r="I12" s="136" t="s">
        <v>48</v>
      </c>
      <c r="J12" s="85">
        <f>SUM(August:Dez!R40)</f>
        <v>0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24" customHeight="1">
      <c r="A13" s="79"/>
      <c r="B13" s="81" t="s">
        <v>36</v>
      </c>
      <c r="C13" s="201">
        <f>D13/D20</f>
        <v>20.880952380952387</v>
      </c>
      <c r="D13" s="200">
        <f>Mai!E40</f>
        <v>175.40000000000006</v>
      </c>
      <c r="E13" s="83" t="s">
        <v>27</v>
      </c>
      <c r="F13" s="85">
        <f t="shared" si="0"/>
        <v>10524.000000000004</v>
      </c>
      <c r="G13" s="79"/>
      <c r="H13" s="79"/>
      <c r="I13" s="136" t="s">
        <v>62</v>
      </c>
      <c r="J13" s="85">
        <f>SUM(August:Dez!T40)</f>
        <v>0</v>
      </c>
      <c r="K13" s="79"/>
      <c r="L13" s="234" t="s">
        <v>81</v>
      </c>
      <c r="M13" s="235"/>
      <c r="N13" s="235"/>
      <c r="O13" s="235"/>
      <c r="P13" s="235">
        <f>(D18-1)</f>
        <v>2022</v>
      </c>
      <c r="Q13" s="235"/>
      <c r="R13" s="232">
        <f>D18</f>
        <v>2023</v>
      </c>
      <c r="S13" s="233"/>
      <c r="T13" s="79"/>
    </row>
    <row r="14" spans="1:20" ht="24" customHeight="1">
      <c r="A14" s="79"/>
      <c r="B14" s="81" t="s">
        <v>37</v>
      </c>
      <c r="C14" s="201">
        <f>D14/D20</f>
        <v>20.000000000000007</v>
      </c>
      <c r="D14" s="200">
        <f>Juni!$E40</f>
        <v>168.00000000000006</v>
      </c>
      <c r="E14" s="83" t="s">
        <v>27</v>
      </c>
      <c r="F14" s="85">
        <f t="shared" si="0"/>
        <v>10080.000000000004</v>
      </c>
      <c r="G14" s="79"/>
      <c r="H14" s="79"/>
      <c r="I14" s="221"/>
      <c r="J14" s="222"/>
      <c r="K14" s="79"/>
      <c r="L14" s="140" t="s">
        <v>60</v>
      </c>
      <c r="P14" s="80" t="s">
        <v>27</v>
      </c>
      <c r="Q14" s="204"/>
      <c r="R14" s="264" t="s">
        <v>30</v>
      </c>
      <c r="S14" s="265"/>
      <c r="T14" s="79"/>
    </row>
    <row r="15" spans="1:20" ht="24" customHeight="1">
      <c r="A15" s="79"/>
      <c r="B15" s="81" t="s">
        <v>38</v>
      </c>
      <c r="C15" s="201">
        <f>D15/D20</f>
        <v>23.000000000000007</v>
      </c>
      <c r="D15" s="200">
        <f>Juli!E40</f>
        <v>193.20000000000007</v>
      </c>
      <c r="E15" s="83" t="s">
        <v>27</v>
      </c>
      <c r="F15" s="85">
        <f t="shared" si="0"/>
        <v>11592.000000000004</v>
      </c>
      <c r="G15" s="79"/>
      <c r="H15" s="79"/>
      <c r="I15" s="223"/>
      <c r="J15" s="224"/>
      <c r="K15" s="79"/>
      <c r="L15" s="140"/>
      <c r="Q15" s="228"/>
      <c r="R15" s="264"/>
      <c r="S15" s="265"/>
      <c r="T15" s="79"/>
    </row>
    <row r="16" spans="1:20" ht="24" customHeight="1">
      <c r="A16" s="79"/>
      <c r="B16" s="79"/>
      <c r="C16" s="79"/>
      <c r="D16" s="79"/>
      <c r="E16" s="91"/>
      <c r="F16" s="79"/>
      <c r="G16" s="79"/>
      <c r="H16" s="79"/>
      <c r="I16" s="223"/>
      <c r="J16" s="224"/>
      <c r="K16" s="79"/>
      <c r="L16" s="141" t="s">
        <v>61</v>
      </c>
      <c r="M16" s="89"/>
      <c r="N16" s="89"/>
      <c r="O16" s="89"/>
      <c r="P16" s="89" t="s">
        <v>27</v>
      </c>
      <c r="Q16" s="205"/>
      <c r="R16" s="266" t="s">
        <v>25</v>
      </c>
      <c r="S16" s="267"/>
      <c r="T16" s="79"/>
    </row>
    <row r="17" spans="1:20" ht="24" customHeight="1">
      <c r="A17" s="79"/>
      <c r="B17" s="234" t="s">
        <v>44</v>
      </c>
      <c r="C17" s="235"/>
      <c r="D17" s="236"/>
      <c r="E17" s="236"/>
      <c r="F17" s="237"/>
      <c r="G17" s="92"/>
      <c r="H17" s="79"/>
      <c r="I17" s="224"/>
      <c r="J17" s="224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24" customHeight="1">
      <c r="A18" s="79"/>
      <c r="B18" s="93"/>
      <c r="C18" s="94" t="s">
        <v>46</v>
      </c>
      <c r="D18" s="218">
        <v>2023</v>
      </c>
      <c r="E18" s="202" t="s">
        <v>70</v>
      </c>
      <c r="F18" s="203">
        <v>2024</v>
      </c>
      <c r="G18" s="92"/>
      <c r="H18" s="79"/>
      <c r="I18" s="224"/>
      <c r="J18" s="224"/>
      <c r="K18" s="79"/>
      <c r="L18" s="259" t="s">
        <v>80</v>
      </c>
      <c r="M18" s="268"/>
      <c r="N18" s="268"/>
      <c r="O18" s="268"/>
      <c r="P18" s="268"/>
      <c r="Q18" s="268"/>
      <c r="R18" s="268"/>
      <c r="S18" s="269"/>
      <c r="T18" s="79"/>
    </row>
    <row r="19" spans="1:20" ht="24" customHeight="1">
      <c r="A19" s="79"/>
      <c r="B19" s="79"/>
      <c r="C19" s="79"/>
      <c r="D19" s="79"/>
      <c r="E19" s="91"/>
      <c r="F19" s="79"/>
      <c r="G19" s="79"/>
      <c r="H19" s="79"/>
      <c r="I19" s="224"/>
      <c r="J19" s="224"/>
      <c r="K19" s="79"/>
      <c r="L19" s="255" t="s">
        <v>48</v>
      </c>
      <c r="M19" s="256"/>
      <c r="N19" s="256"/>
      <c r="O19" s="212">
        <f>D18</f>
        <v>2023</v>
      </c>
      <c r="P19" s="212">
        <f>F18</f>
        <v>2024</v>
      </c>
      <c r="Q19" s="80" t="s">
        <v>27</v>
      </c>
      <c r="R19" s="139"/>
      <c r="S19" s="137"/>
      <c r="T19" s="79"/>
    </row>
    <row r="20" spans="1:20" ht="24" customHeight="1">
      <c r="A20" s="79"/>
      <c r="B20" s="257" t="s">
        <v>49</v>
      </c>
      <c r="C20" s="258"/>
      <c r="D20" s="98">
        <v>8.4</v>
      </c>
      <c r="E20" s="219" t="s">
        <v>30</v>
      </c>
      <c r="F20" s="99"/>
      <c r="G20" s="100"/>
      <c r="H20" s="79"/>
      <c r="I20" s="224"/>
      <c r="J20" s="224"/>
      <c r="K20" s="79"/>
      <c r="L20" s="255" t="s">
        <v>55</v>
      </c>
      <c r="M20" s="256"/>
      <c r="N20" s="256"/>
      <c r="O20" s="212">
        <f>D18-1</f>
        <v>2022</v>
      </c>
      <c r="P20" s="212">
        <f>F18-1</f>
        <v>2023</v>
      </c>
      <c r="Q20" s="80" t="s">
        <v>27</v>
      </c>
      <c r="R20" s="80">
        <f>Q16</f>
        <v>0</v>
      </c>
      <c r="S20" s="137"/>
      <c r="T20" s="79"/>
    </row>
    <row r="21" spans="1:20" ht="24" customHeight="1">
      <c r="A21" s="79"/>
      <c r="B21" s="247" t="s">
        <v>53</v>
      </c>
      <c r="C21" s="248"/>
      <c r="D21" s="249"/>
      <c r="E21" s="250"/>
      <c r="F21" s="250"/>
      <c r="G21" s="251"/>
      <c r="H21" s="79"/>
      <c r="I21" s="79"/>
      <c r="J21" s="79"/>
      <c r="K21" s="79"/>
      <c r="L21" s="246" t="s">
        <v>56</v>
      </c>
      <c r="M21" s="242"/>
      <c r="N21" s="242"/>
      <c r="O21" s="213">
        <f>D18</f>
        <v>2023</v>
      </c>
      <c r="P21" s="213">
        <f>F18</f>
        <v>2024</v>
      </c>
      <c r="Q21" s="89" t="s">
        <v>27</v>
      </c>
      <c r="R21" s="199">
        <f>SUM(R19+R20-(Juli!Z6))</f>
        <v>0</v>
      </c>
      <c r="S21" s="138"/>
      <c r="T21" s="79"/>
    </row>
    <row r="22" spans="1:20" ht="24" customHeight="1">
      <c r="A22" s="79"/>
      <c r="B22" s="244" t="s">
        <v>59</v>
      </c>
      <c r="C22" s="245"/>
      <c r="D22" s="170">
        <v>100</v>
      </c>
      <c r="E22" s="87" t="s">
        <v>58</v>
      </c>
      <c r="F22" s="87"/>
      <c r="G22" s="90"/>
      <c r="H22" s="92"/>
      <c r="I22" s="92"/>
      <c r="J22" s="92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24" customHeight="1">
      <c r="A23" s="79"/>
      <c r="B23" s="168"/>
      <c r="C23" s="168"/>
      <c r="D23" s="168"/>
      <c r="E23" s="169"/>
      <c r="F23" s="168"/>
      <c r="G23" s="168"/>
      <c r="H23" s="168"/>
      <c r="I23" s="168"/>
      <c r="J23" s="168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24" customHeight="1">
      <c r="A24" s="79"/>
      <c r="B24" s="238" t="s">
        <v>52</v>
      </c>
      <c r="C24" s="239"/>
      <c r="D24" s="239"/>
      <c r="E24" s="239"/>
      <c r="F24" s="239"/>
      <c r="G24" s="239"/>
      <c r="H24" s="239"/>
      <c r="I24" s="239"/>
      <c r="J24" s="240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24" customHeight="1">
      <c r="A25" s="79"/>
      <c r="B25" s="241"/>
      <c r="C25" s="242"/>
      <c r="D25" s="242"/>
      <c r="E25" s="242"/>
      <c r="F25" s="242"/>
      <c r="G25" s="242"/>
      <c r="H25" s="242"/>
      <c r="I25" s="242"/>
      <c r="J25" s="243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24" customHeight="1">
      <c r="A26" s="79"/>
      <c r="B26" s="79"/>
      <c r="C26" s="79"/>
      <c r="D26" s="79"/>
      <c r="E26" s="9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</sheetData>
  <sheetProtection selectLockedCells="1"/>
  <mergeCells count="24">
    <mergeCell ref="C2:F2"/>
    <mergeCell ref="L19:N19"/>
    <mergeCell ref="B20:C20"/>
    <mergeCell ref="L2:S2"/>
    <mergeCell ref="L3:M3"/>
    <mergeCell ref="R14:S14"/>
    <mergeCell ref="R15:S15"/>
    <mergeCell ref="R16:S16"/>
    <mergeCell ref="L13:O13"/>
    <mergeCell ref="P13:Q13"/>
    <mergeCell ref="L8:S8"/>
    <mergeCell ref="L20:N20"/>
    <mergeCell ref="L18:S18"/>
    <mergeCell ref="L9:M9"/>
    <mergeCell ref="L5:S5"/>
    <mergeCell ref="L6:M6"/>
    <mergeCell ref="R13:S13"/>
    <mergeCell ref="B17:C17"/>
    <mergeCell ref="D17:F17"/>
    <mergeCell ref="B24:J25"/>
    <mergeCell ref="B22:C22"/>
    <mergeCell ref="L21:N21"/>
    <mergeCell ref="B21:C21"/>
    <mergeCell ref="D21:G21"/>
  </mergeCells>
  <phoneticPr fontId="0" type="noConversion"/>
  <conditionalFormatting sqref="J3:J16 R21">
    <cfRule type="cellIs" dxfId="25" priority="1" stopIfTrue="1" operator="equal">
      <formula>0</formula>
    </cfRule>
  </conditionalFormatting>
  <conditionalFormatting sqref="L8:R8">
    <cfRule type="cellIs" dxfId="24" priority="2" stopIfTrue="1" operator="equal">
      <formula>"Unterzeit"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AX43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H12" sqref="H12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9.28515625" style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März!Z6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35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März!Z39</f>
        <v>-1401.8000000000022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44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67" t="s">
        <v>0</v>
      </c>
      <c r="C9" s="156">
        <v>45383</v>
      </c>
      <c r="D9" s="166"/>
      <c r="E9" s="155"/>
      <c r="F9" s="166"/>
      <c r="G9" s="143"/>
      <c r="H9" s="143"/>
      <c r="I9" s="144"/>
      <c r="J9" s="143"/>
      <c r="K9" s="143"/>
      <c r="L9" s="144"/>
      <c r="M9" s="143"/>
      <c r="N9" s="143"/>
      <c r="O9" s="150">
        <f t="shared" ref="O9:O38" si="0">(G9-F9)+(J9-I9)+(M9-L9)+(Q9*($H$4*$E$4/100))+S9+U9</f>
        <v>0</v>
      </c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-1401.8000000000022</v>
      </c>
      <c r="AA9" s="172"/>
      <c r="AB9" s="149" t="s">
        <v>66</v>
      </c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1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1</v>
      </c>
      <c r="C10" s="156">
        <v>45384</v>
      </c>
      <c r="D10" s="154"/>
      <c r="E10" s="155">
        <f>H4*E4/100</f>
        <v>8.4</v>
      </c>
      <c r="F10" s="154"/>
      <c r="G10" s="143"/>
      <c r="H10" s="143"/>
      <c r="I10" s="144">
        <v>1200</v>
      </c>
      <c r="J10" s="143"/>
      <c r="K10" s="143"/>
      <c r="L10" s="144"/>
      <c r="M10" s="143"/>
      <c r="N10" s="143"/>
      <c r="O10" s="150">
        <f t="shared" si="0"/>
        <v>-1200</v>
      </c>
      <c r="P10" s="145">
        <f t="shared" ref="P10:P38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>Z9+P10-E10</f>
        <v>-1410.2000000000023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1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2</v>
      </c>
      <c r="C11" s="156">
        <v>45385</v>
      </c>
      <c r="D11" s="154"/>
      <c r="E11" s="155">
        <f>H4*E4/100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50">
        <f t="shared" si="0"/>
        <v>0</v>
      </c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ref="Z11:Z39" si="3">Z10+P11-E11</f>
        <v>-1418.6000000000024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1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3</v>
      </c>
      <c r="C12" s="156">
        <v>45386</v>
      </c>
      <c r="D12" s="154"/>
      <c r="E12" s="155">
        <f>$H$4*$E$4/100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50">
        <f t="shared" si="0"/>
        <v>0</v>
      </c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-1427.0000000000025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1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4</v>
      </c>
      <c r="C13" s="156">
        <v>45387</v>
      </c>
      <c r="D13" s="154"/>
      <c r="E13" s="155">
        <f>$H$4*$E$4/100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50">
        <f t="shared" si="0"/>
        <v>0</v>
      </c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3"/>
        <v>-1435.4000000000026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1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5</v>
      </c>
      <c r="C14" s="156">
        <v>45388</v>
      </c>
      <c r="D14" s="154"/>
      <c r="E14" s="155"/>
      <c r="F14" s="154"/>
      <c r="G14" s="143"/>
      <c r="H14" s="143"/>
      <c r="I14" s="144"/>
      <c r="J14" s="143"/>
      <c r="K14" s="143"/>
      <c r="L14" s="144"/>
      <c r="M14" s="143"/>
      <c r="N14" s="143"/>
      <c r="O14" s="150">
        <f t="shared" si="0"/>
        <v>0</v>
      </c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-1435.4000000000026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1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6</v>
      </c>
      <c r="C15" s="156">
        <v>45389</v>
      </c>
      <c r="D15" s="154"/>
      <c r="E15" s="155"/>
      <c r="F15" s="154"/>
      <c r="G15" s="143"/>
      <c r="H15" s="143"/>
      <c r="I15" s="144"/>
      <c r="J15" s="143"/>
      <c r="K15" s="143"/>
      <c r="L15" s="144"/>
      <c r="M15" s="143"/>
      <c r="N15" s="143"/>
      <c r="O15" s="150">
        <f t="shared" si="0"/>
        <v>0</v>
      </c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-1435.4000000000026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1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0</v>
      </c>
      <c r="C16" s="156">
        <v>45390</v>
      </c>
      <c r="D16" s="154"/>
      <c r="E16" s="155">
        <f>H4*E4/100</f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50">
        <f t="shared" si="0"/>
        <v>0</v>
      </c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-1443.8000000000027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1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1</v>
      </c>
      <c r="C17" s="156">
        <v>45391</v>
      </c>
      <c r="D17" s="154"/>
      <c r="E17" s="155">
        <f>H4*E4/100</f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50">
        <f t="shared" si="0"/>
        <v>0</v>
      </c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-1452.2000000000028</v>
      </c>
      <c r="AA17" s="172"/>
      <c r="AB17" s="22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1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2</v>
      </c>
      <c r="C18" s="156">
        <v>45392</v>
      </c>
      <c r="D18" s="154"/>
      <c r="E18" s="231">
        <f>H4*E4/100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50">
        <f t="shared" si="0"/>
        <v>0</v>
      </c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-1460.6000000000029</v>
      </c>
      <c r="AA18" s="172"/>
      <c r="AB18" s="230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1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3</v>
      </c>
      <c r="C19" s="156">
        <v>45393</v>
      </c>
      <c r="D19" s="154"/>
      <c r="E19" s="155">
        <f>H4*E4/100</f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50">
        <f t="shared" si="0"/>
        <v>0</v>
      </c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-1469.000000000003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1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4</v>
      </c>
      <c r="C20" s="156">
        <v>45394</v>
      </c>
      <c r="D20" s="154"/>
      <c r="E20" s="155">
        <f t="shared" ref="E20:E34" si="4">$H$4*$E$4/100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50">
        <f t="shared" si="0"/>
        <v>0</v>
      </c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-1477.400000000003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1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5</v>
      </c>
      <c r="C21" s="156">
        <v>45395</v>
      </c>
      <c r="D21" s="154"/>
      <c r="E21" s="155"/>
      <c r="F21" s="154"/>
      <c r="G21" s="143"/>
      <c r="H21" s="143"/>
      <c r="I21" s="144"/>
      <c r="J21" s="143"/>
      <c r="K21" s="143"/>
      <c r="L21" s="144"/>
      <c r="M21" s="143"/>
      <c r="N21" s="143"/>
      <c r="O21" s="150">
        <f t="shared" si="0"/>
        <v>0</v>
      </c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-1477.400000000003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1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6</v>
      </c>
      <c r="C22" s="156">
        <v>45396</v>
      </c>
      <c r="D22" s="154"/>
      <c r="E22" s="155"/>
      <c r="F22" s="154"/>
      <c r="G22" s="143"/>
      <c r="H22" s="143"/>
      <c r="I22" s="144"/>
      <c r="J22" s="143"/>
      <c r="K22" s="143"/>
      <c r="L22" s="144"/>
      <c r="M22" s="143"/>
      <c r="N22" s="143"/>
      <c r="O22" s="150">
        <f t="shared" si="0"/>
        <v>0</v>
      </c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-1477.400000000003</v>
      </c>
      <c r="AA22" s="172"/>
      <c r="AB22" s="230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1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0</v>
      </c>
      <c r="C23" s="156">
        <v>45397</v>
      </c>
      <c r="D23" s="154"/>
      <c r="E23" s="155">
        <f>H4*E4/100</f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50">
        <f t="shared" si="0"/>
        <v>0</v>
      </c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-1485.8000000000031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1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1</v>
      </c>
      <c r="C24" s="156">
        <v>45398</v>
      </c>
      <c r="D24" s="154"/>
      <c r="E24" s="155">
        <f>H4*E4/100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50">
        <f t="shared" si="0"/>
        <v>0</v>
      </c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-1494.2000000000032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1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2</v>
      </c>
      <c r="C25" s="156">
        <v>45399</v>
      </c>
      <c r="D25" s="154"/>
      <c r="E25" s="155">
        <f>H4*E4/100</f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50">
        <f t="shared" si="0"/>
        <v>0</v>
      </c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-1502.6000000000033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1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3</v>
      </c>
      <c r="C26" s="156">
        <v>45400</v>
      </c>
      <c r="D26" s="154"/>
      <c r="E26" s="155">
        <f>H4*E4/100</f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50">
        <f t="shared" si="0"/>
        <v>0</v>
      </c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-1511.0000000000034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1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4</v>
      </c>
      <c r="C27" s="156">
        <v>45401</v>
      </c>
      <c r="D27" s="154"/>
      <c r="E27" s="155">
        <f t="shared" si="4"/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50">
        <f t="shared" si="0"/>
        <v>0</v>
      </c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-1519.4000000000035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1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5</v>
      </c>
      <c r="C28" s="156">
        <v>45402</v>
      </c>
      <c r="D28" s="154"/>
      <c r="E28" s="155"/>
      <c r="F28" s="154"/>
      <c r="G28" s="143"/>
      <c r="H28" s="143"/>
      <c r="I28" s="144"/>
      <c r="J28" s="143"/>
      <c r="K28" s="143"/>
      <c r="L28" s="144"/>
      <c r="M28" s="143"/>
      <c r="N28" s="143"/>
      <c r="O28" s="150">
        <f t="shared" si="0"/>
        <v>0</v>
      </c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-1519.4000000000035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1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6</v>
      </c>
      <c r="C29" s="156">
        <v>45403</v>
      </c>
      <c r="D29" s="154"/>
      <c r="E29" s="155"/>
      <c r="F29" s="154"/>
      <c r="G29" s="143"/>
      <c r="H29" s="143"/>
      <c r="I29" s="144"/>
      <c r="J29" s="143"/>
      <c r="K29" s="143"/>
      <c r="L29" s="144"/>
      <c r="M29" s="143"/>
      <c r="N29" s="143"/>
      <c r="O29" s="150">
        <f t="shared" si="0"/>
        <v>0</v>
      </c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-1519.4000000000035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1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0</v>
      </c>
      <c r="C30" s="156">
        <v>45404</v>
      </c>
      <c r="D30" s="154"/>
      <c r="E30" s="155">
        <f>H4*E4/100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50">
        <f t="shared" si="0"/>
        <v>0</v>
      </c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-1527.8000000000036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1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1</v>
      </c>
      <c r="C31" s="156">
        <v>45405</v>
      </c>
      <c r="D31" s="154"/>
      <c r="E31" s="155">
        <f>H4*E4/100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50">
        <f t="shared" si="0"/>
        <v>0</v>
      </c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-1536.2000000000037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1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2</v>
      </c>
      <c r="C32" s="156">
        <v>45406</v>
      </c>
      <c r="D32" s="154"/>
      <c r="E32" s="155">
        <f>H4*E4/100</f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50">
        <f t="shared" si="0"/>
        <v>0</v>
      </c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-1544.6000000000038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1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3</v>
      </c>
      <c r="C33" s="156">
        <v>45407</v>
      </c>
      <c r="D33" s="154"/>
      <c r="E33" s="155">
        <f t="shared" si="4"/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50">
        <f t="shared" si="0"/>
        <v>0</v>
      </c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-1553.0000000000039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1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4</v>
      </c>
      <c r="C34" s="156">
        <v>45408</v>
      </c>
      <c r="D34" s="154"/>
      <c r="E34" s="155">
        <f t="shared" si="4"/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50">
        <f t="shared" si="0"/>
        <v>0</v>
      </c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-1561.400000000004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1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5</v>
      </c>
      <c r="C35" s="156">
        <v>45409</v>
      </c>
      <c r="D35" s="154"/>
      <c r="E35" s="155"/>
      <c r="F35" s="154"/>
      <c r="G35" s="143"/>
      <c r="H35" s="143"/>
      <c r="I35" s="144"/>
      <c r="J35" s="143"/>
      <c r="K35" s="143"/>
      <c r="L35" s="144"/>
      <c r="M35" s="143"/>
      <c r="N35" s="143"/>
      <c r="O35" s="150">
        <f t="shared" si="0"/>
        <v>0</v>
      </c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-1561.400000000004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1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6</v>
      </c>
      <c r="C36" s="156">
        <v>45410</v>
      </c>
      <c r="D36" s="154"/>
      <c r="E36" s="155"/>
      <c r="F36" s="154"/>
      <c r="G36" s="143"/>
      <c r="H36" s="143"/>
      <c r="I36" s="144"/>
      <c r="J36" s="143"/>
      <c r="K36" s="143"/>
      <c r="L36" s="144"/>
      <c r="M36" s="143"/>
      <c r="N36" s="143"/>
      <c r="O36" s="150">
        <f t="shared" si="0"/>
        <v>0</v>
      </c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-1561.400000000004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1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0</v>
      </c>
      <c r="C37" s="156">
        <v>45411</v>
      </c>
      <c r="D37" s="154"/>
      <c r="E37" s="155">
        <f>H4*E4/100</f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50">
        <f t="shared" si="0"/>
        <v>0</v>
      </c>
      <c r="P37" s="145">
        <f t="shared" si="2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-1569.800000000004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1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1</v>
      </c>
      <c r="C38" s="156">
        <v>45412</v>
      </c>
      <c r="D38" s="154"/>
      <c r="E38" s="155">
        <f>H4*E4/100</f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50">
        <f t="shared" si="0"/>
        <v>0</v>
      </c>
      <c r="P38" s="145">
        <f t="shared" si="2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-1578.2000000000041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1"/>
        <v>0</v>
      </c>
      <c r="AS38" s="150"/>
      <c r="AT38" s="208"/>
      <c r="AU38" s="146"/>
      <c r="AV38" s="151"/>
      <c r="AW38" s="131"/>
    </row>
    <row r="39" spans="1:49" ht="11.25">
      <c r="A39" s="66"/>
      <c r="B39" s="67"/>
      <c r="C39" s="156"/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/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-1578.2000000000041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1"/>
        <v>0</v>
      </c>
      <c r="AS39" s="150"/>
      <c r="AT39" s="208"/>
      <c r="AU39" s="146"/>
      <c r="AV39" s="151"/>
      <c r="AW39" s="131"/>
    </row>
    <row r="40" spans="1:49" ht="11.25">
      <c r="A40" s="53"/>
      <c r="B40" s="54"/>
      <c r="C40" s="55"/>
      <c r="D40" s="56"/>
      <c r="E40" s="57">
        <f>SUM(E9:E39)</f>
        <v>176.40000000000006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80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2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7" priority="1" stopIfTrue="1" operator="lessThan">
      <formula>-20</formula>
    </cfRule>
    <cfRule type="cellIs" dxfId="6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"/>
  <dimension ref="A1:AX44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AB17" sqref="AB17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4257812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April!Z6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36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April!Z39</f>
        <v>-1578.2000000000041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67" t="s">
        <v>2</v>
      </c>
      <c r="C9" s="156">
        <v>45413</v>
      </c>
      <c r="D9" s="166"/>
      <c r="E9" s="155">
        <f>H4*E4/100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-1586.6000000000042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3</v>
      </c>
      <c r="C10" s="156">
        <v>45414</v>
      </c>
      <c r="D10" s="154"/>
      <c r="E10" s="155">
        <f>$H$4*$E$4/100</f>
        <v>8.4</v>
      </c>
      <c r="F10" s="154"/>
      <c r="G10" s="143"/>
      <c r="H10" s="143"/>
      <c r="I10" s="144">
        <v>1200</v>
      </c>
      <c r="J10" s="143"/>
      <c r="K10" s="143"/>
      <c r="L10" s="144"/>
      <c r="M10" s="143"/>
      <c r="N10" s="143"/>
      <c r="O10" s="144"/>
      <c r="P10" s="145">
        <f t="shared" ref="P10:P39" si="1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2">Z9+P10-E10</f>
        <v>-1595.0000000000043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4</v>
      </c>
      <c r="C11" s="156">
        <v>45415</v>
      </c>
      <c r="D11" s="154"/>
      <c r="E11" s="155">
        <f>$H$4*$E$4/100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1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2"/>
        <v>-1603.4000000000044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5</v>
      </c>
      <c r="C12" s="156">
        <v>45416</v>
      </c>
      <c r="D12" s="154"/>
      <c r="E12" s="155"/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1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2"/>
        <v>-1603.4000000000044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6</v>
      </c>
      <c r="C13" s="156">
        <v>45417</v>
      </c>
      <c r="D13" s="154"/>
      <c r="E13" s="155"/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1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2"/>
        <v>-1603.4000000000044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0</v>
      </c>
      <c r="C14" s="156">
        <v>45418</v>
      </c>
      <c r="D14" s="154"/>
      <c r="E14" s="155">
        <f>H4*E4/100</f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1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2"/>
        <v>-1611.8000000000045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1</v>
      </c>
      <c r="C15" s="156">
        <v>45419</v>
      </c>
      <c r="D15" s="154"/>
      <c r="E15" s="155">
        <f>H4*E4/100</f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1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2"/>
        <v>-1620.2000000000046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2</v>
      </c>
      <c r="C16" s="156">
        <v>45420</v>
      </c>
      <c r="D16" s="154"/>
      <c r="E16" s="155">
        <f>H4-1*E4/100</f>
        <v>7.4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1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2"/>
        <v>-1627.6000000000047</v>
      </c>
      <c r="AA16" s="172"/>
      <c r="AB16" s="149" t="s">
        <v>82</v>
      </c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3</v>
      </c>
      <c r="C17" s="156">
        <v>45421</v>
      </c>
      <c r="D17" s="154"/>
      <c r="E17" s="155"/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1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2"/>
        <v>-1627.6000000000047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4</v>
      </c>
      <c r="C18" s="156">
        <v>45422</v>
      </c>
      <c r="D18" s="154"/>
      <c r="E18" s="155">
        <f>H4*E4/100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1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2"/>
        <v>-1636.0000000000048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5</v>
      </c>
      <c r="C19" s="156">
        <v>45423</v>
      </c>
      <c r="D19" s="154"/>
      <c r="E19" s="155"/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1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2"/>
        <v>-1636.0000000000048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6</v>
      </c>
      <c r="C20" s="156">
        <v>45424</v>
      </c>
      <c r="D20" s="154"/>
      <c r="E20" s="155"/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1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2"/>
        <v>-1636.0000000000048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0</v>
      </c>
      <c r="C21" s="156">
        <v>45425</v>
      </c>
      <c r="D21" s="154"/>
      <c r="E21" s="155">
        <f>H4*E4/100</f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1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2"/>
        <v>-1644.4000000000049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1</v>
      </c>
      <c r="C22" s="156">
        <v>45426</v>
      </c>
      <c r="D22" s="154"/>
      <c r="E22" s="155">
        <f>H4*E4/100</f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1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2"/>
        <v>-1652.800000000005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2</v>
      </c>
      <c r="C23" s="156">
        <v>45427</v>
      </c>
      <c r="D23" s="154"/>
      <c r="E23" s="155">
        <f>H4*E4/100</f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1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2"/>
        <v>-1661.200000000005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3</v>
      </c>
      <c r="C24" s="156">
        <v>45428</v>
      </c>
      <c r="D24" s="154"/>
      <c r="E24" s="155">
        <f>$H$4*$E$4/100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1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2"/>
        <v>-1669.6000000000051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4</v>
      </c>
      <c r="C25" s="156">
        <v>45429</v>
      </c>
      <c r="D25" s="154"/>
      <c r="E25" s="155">
        <f>(H4)*E4/100</f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1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2"/>
        <v>-1678.0000000000052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5</v>
      </c>
      <c r="C26" s="156">
        <v>45430</v>
      </c>
      <c r="D26" s="154"/>
      <c r="E26" s="231"/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1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2"/>
        <v>-1678.0000000000052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6</v>
      </c>
      <c r="C27" s="156">
        <v>45431</v>
      </c>
      <c r="D27" s="154"/>
      <c r="E27" s="155"/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1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2"/>
        <v>-1678.0000000000052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0</v>
      </c>
      <c r="C28" s="156">
        <v>45432</v>
      </c>
      <c r="D28" s="154"/>
      <c r="E28" s="155"/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1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2"/>
        <v>-1678.0000000000052</v>
      </c>
      <c r="AA28" s="172"/>
      <c r="AB28" s="149" t="s">
        <v>79</v>
      </c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1</v>
      </c>
      <c r="C29" s="156">
        <v>45433</v>
      </c>
      <c r="D29" s="154"/>
      <c r="E29" s="155">
        <f>H4*E4/100</f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1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2"/>
        <v>-1686.4000000000053</v>
      </c>
      <c r="AA29" s="172"/>
      <c r="AB29" s="230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2</v>
      </c>
      <c r="C30" s="156">
        <v>45434</v>
      </c>
      <c r="D30" s="154"/>
      <c r="E30" s="155">
        <f>H4*E4/100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1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2"/>
        <v>-1694.8000000000054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3</v>
      </c>
      <c r="C31" s="156">
        <v>45435</v>
      </c>
      <c r="D31" s="154"/>
      <c r="E31" s="155">
        <f t="shared" ref="E31:E39" si="3">$H$4*$E$4/100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1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2"/>
        <v>-1703.2000000000055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4</v>
      </c>
      <c r="C32" s="156">
        <v>45436</v>
      </c>
      <c r="D32" s="154"/>
      <c r="E32" s="155">
        <f t="shared" si="3"/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1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2"/>
        <v>-1711.6000000000056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5</v>
      </c>
      <c r="C33" s="156">
        <v>45437</v>
      </c>
      <c r="D33" s="154"/>
      <c r="E33" s="155"/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1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2"/>
        <v>-1711.6000000000056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6</v>
      </c>
      <c r="C34" s="156">
        <v>45438</v>
      </c>
      <c r="D34" s="154"/>
      <c r="E34" s="155"/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1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2"/>
        <v>-1711.6000000000056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0</v>
      </c>
      <c r="C35" s="156">
        <v>45439</v>
      </c>
      <c r="D35" s="154"/>
      <c r="E35" s="155">
        <f>H4*E4/100</f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1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2"/>
        <v>-1720.0000000000057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1</v>
      </c>
      <c r="C36" s="156">
        <v>45440</v>
      </c>
      <c r="D36" s="154"/>
      <c r="E36" s="155">
        <f>H4*E4/100</f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1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2"/>
        <v>-1728.4000000000058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2</v>
      </c>
      <c r="C37" s="156">
        <v>45441</v>
      </c>
      <c r="D37" s="154"/>
      <c r="E37" s="231">
        <f>H4*E4/100</f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1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2"/>
        <v>-1736.8000000000059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3</v>
      </c>
      <c r="C38" s="156">
        <v>45442</v>
      </c>
      <c r="D38" s="154"/>
      <c r="E38" s="155">
        <f t="shared" si="3"/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1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2"/>
        <v>-1745.200000000006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4</v>
      </c>
      <c r="C39" s="156">
        <v>45443</v>
      </c>
      <c r="D39" s="154"/>
      <c r="E39" s="155">
        <f t="shared" si="3"/>
        <v>8.4</v>
      </c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1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2"/>
        <v>-1753.600000000006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0"/>
        <v>0</v>
      </c>
      <c r="AS39" s="150"/>
      <c r="AT39" s="208"/>
      <c r="AU39" s="146"/>
      <c r="AV39" s="151"/>
      <c r="AW39" s="131"/>
    </row>
    <row r="40" spans="1:49" ht="11.25">
      <c r="A40" s="61"/>
      <c r="B40" s="181"/>
      <c r="C40" s="182"/>
      <c r="D40" s="62"/>
      <c r="E40" s="214">
        <f>SUM(E9:E39)</f>
        <v>175.40000000000006</v>
      </c>
      <c r="F40" s="183"/>
      <c r="G40" s="152"/>
      <c r="H40" s="184"/>
      <c r="I40" s="63"/>
      <c r="J40" s="184"/>
      <c r="K40" s="184"/>
      <c r="L40" s="63"/>
      <c r="M40" s="184"/>
      <c r="N40" s="184"/>
      <c r="O40" s="63"/>
      <c r="P40" s="64">
        <f>SUM(P9:P39)</f>
        <v>0</v>
      </c>
      <c r="Q40" s="65"/>
      <c r="R40" s="64">
        <f>SUM(R9:R39)</f>
        <v>0</v>
      </c>
      <c r="S40" s="153"/>
      <c r="T40" s="64">
        <f>SUM(T9:T39)</f>
        <v>0</v>
      </c>
      <c r="U40" s="153"/>
      <c r="V40" s="64">
        <f>SUM(V9:V39)</f>
        <v>0</v>
      </c>
      <c r="W40" s="65"/>
      <c r="X40" s="64"/>
      <c r="Y40" s="65"/>
      <c r="Z40" s="64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53"/>
      <c r="D41" s="110"/>
      <c r="F41" s="110"/>
      <c r="G41" s="111"/>
      <c r="H41" s="111"/>
      <c r="J41" s="111"/>
      <c r="K41" s="111"/>
      <c r="M41" s="111"/>
      <c r="N41" s="111"/>
      <c r="P41" s="3"/>
      <c r="R41" s="112"/>
      <c r="S41" s="1"/>
      <c r="T41" s="112"/>
      <c r="U41" s="1"/>
      <c r="V41" s="112"/>
      <c r="X41" s="112"/>
      <c r="Y41" s="1"/>
      <c r="Z41" s="3"/>
      <c r="AA41" s="103"/>
    </row>
    <row r="42" spans="1:49" ht="11.25">
      <c r="A42" s="53"/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A43" s="61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  <row r="44" spans="1:49" ht="11.25">
      <c r="A44" s="66"/>
      <c r="S44" s="1"/>
      <c r="U44" s="1"/>
      <c r="Y44" s="1"/>
      <c r="Z44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5" priority="1" stopIfTrue="1" operator="lessThan">
      <formula>-20</formula>
    </cfRule>
    <cfRule type="cellIs" dxfId="4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/>
  <dimension ref="A1:BL45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34" sqref="E34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50" width="11.42578125" style="1"/>
    <col min="51" max="51" width="0.85546875" style="1" customWidth="1"/>
    <col min="52" max="52" width="11.42578125" style="1"/>
    <col min="53" max="53" width="0.85546875" style="1" customWidth="1"/>
    <col min="54" max="54" width="11.42578125" style="1"/>
    <col min="55" max="55" width="0.85546875" style="1" customWidth="1"/>
    <col min="56" max="56" width="11.42578125" style="1"/>
    <col min="57" max="57" width="0.85546875" style="1" customWidth="1"/>
    <col min="58" max="58" width="11.42578125" style="1"/>
    <col min="59" max="59" width="0.85546875" style="1" customWidth="1"/>
    <col min="60" max="60" width="11.42578125" style="1"/>
    <col min="61" max="61" width="0.85546875" style="1" customWidth="1"/>
    <col min="62" max="62" width="11.42578125" style="1"/>
    <col min="63" max="63" width="0.85546875" style="1" customWidth="1"/>
    <col min="64" max="16384" width="11.42578125" style="1"/>
  </cols>
  <sheetData>
    <row r="1" spans="1:64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133"/>
    </row>
    <row r="2" spans="1:64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33"/>
      <c r="BL2" s="74"/>
    </row>
    <row r="3" spans="1:64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33"/>
    </row>
    <row r="4" spans="1:64" s="4" customFormat="1" ht="13.5" thickBot="1">
      <c r="A4" s="41"/>
      <c r="B4" s="70" t="s">
        <v>14</v>
      </c>
      <c r="C4" s="71"/>
      <c r="D4" s="20"/>
      <c r="E4" s="285">
        <f>Jahr!D22</f>
        <v>100</v>
      </c>
      <c r="F4" s="286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Mai!Z6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32"/>
    </row>
    <row r="5" spans="1:64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33"/>
    </row>
    <row r="6" spans="1:64" s="4" customFormat="1" ht="13.5" thickBot="1">
      <c r="A6" s="41"/>
      <c r="B6" s="75" t="s">
        <v>37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Mai!Z39</f>
        <v>-1753.600000000006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32"/>
    </row>
    <row r="7" spans="1:64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35"/>
    </row>
    <row r="8" spans="1:64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4" t="e">
        <f>Jahr!#REF!</f>
        <v>#REF!</v>
      </c>
      <c r="AS8" s="128"/>
      <c r="AT8" s="114" t="e">
        <f>Jahr!#REF!</f>
        <v>#REF!</v>
      </c>
      <c r="AU8" s="128"/>
      <c r="AV8" s="114" t="e">
        <f>Jahr!#REF!</f>
        <v>#REF!</v>
      </c>
      <c r="AW8" s="128"/>
      <c r="AX8" s="114" t="e">
        <f>Jahr!#REF!</f>
        <v>#REF!</v>
      </c>
      <c r="AY8" s="128"/>
      <c r="AZ8" s="114">
        <f>Jahr!$I14</f>
        <v>0</v>
      </c>
      <c r="BA8" s="128"/>
      <c r="BB8" s="114">
        <f>Jahr!$I15</f>
        <v>0</v>
      </c>
      <c r="BC8" s="128"/>
      <c r="BD8" s="114">
        <f>Jahr!$I16</f>
        <v>0</v>
      </c>
      <c r="BE8" s="128"/>
      <c r="BF8" s="116" t="str">
        <f>Jahr!$I10</f>
        <v>Sonstiges</v>
      </c>
      <c r="BG8" s="128"/>
      <c r="BH8" s="114" t="str">
        <f>Jahr!$I11</f>
        <v>Fortbildung</v>
      </c>
      <c r="BI8" s="128"/>
      <c r="BJ8" s="121" t="s">
        <v>54</v>
      </c>
      <c r="BK8" s="130"/>
    </row>
    <row r="9" spans="1:64" ht="11.25">
      <c r="A9" s="66"/>
      <c r="B9" s="67" t="s">
        <v>5</v>
      </c>
      <c r="C9" s="156">
        <v>45444</v>
      </c>
      <c r="D9" s="166"/>
      <c r="E9" s="155"/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-1753.600000000006</v>
      </c>
      <c r="AA9" s="172"/>
      <c r="AB9" s="230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8"/>
      <c r="AS9" s="146"/>
      <c r="AT9" s="208"/>
      <c r="AU9" s="146"/>
      <c r="AV9" s="208"/>
      <c r="AW9" s="146"/>
      <c r="AX9" s="208"/>
      <c r="AY9" s="146"/>
      <c r="AZ9" s="208"/>
      <c r="BA9" s="146"/>
      <c r="BB9" s="208"/>
      <c r="BC9" s="146"/>
      <c r="BD9" s="208"/>
      <c r="BE9" s="146"/>
      <c r="BF9" s="206">
        <f>SUM(P9-R9-T9+X9-(SUM(AD9:BD9))-BH9)</f>
        <v>0</v>
      </c>
      <c r="BG9" s="146"/>
      <c r="BH9" s="208"/>
      <c r="BI9" s="146"/>
      <c r="BJ9" s="151"/>
      <c r="BK9" s="131"/>
    </row>
    <row r="10" spans="1:64" ht="11.25">
      <c r="A10" s="66"/>
      <c r="B10" s="67" t="s">
        <v>6</v>
      </c>
      <c r="C10" s="156">
        <v>45445</v>
      </c>
      <c r="D10" s="154"/>
      <c r="E10" s="155"/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8" si="0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1">Z9+P10-E10</f>
        <v>-1753.600000000006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8"/>
      <c r="AS10" s="146"/>
      <c r="AT10" s="208"/>
      <c r="AU10" s="146"/>
      <c r="AV10" s="208"/>
      <c r="AW10" s="146"/>
      <c r="AX10" s="208"/>
      <c r="AY10" s="146"/>
      <c r="AZ10" s="208"/>
      <c r="BA10" s="146"/>
      <c r="BB10" s="208"/>
      <c r="BC10" s="146"/>
      <c r="BD10" s="208"/>
      <c r="BE10" s="146"/>
      <c r="BF10" s="206">
        <f t="shared" ref="BF10:BF38" si="2">SUM(P10-R10-T10+X10-(SUM(AD10:BD10))-BH10)</f>
        <v>0</v>
      </c>
      <c r="BG10" s="146"/>
      <c r="BH10" s="208"/>
      <c r="BI10" s="146"/>
      <c r="BJ10" s="151"/>
      <c r="BK10" s="131"/>
    </row>
    <row r="11" spans="1:64" ht="11.25">
      <c r="A11" s="66"/>
      <c r="B11" s="67" t="s">
        <v>0</v>
      </c>
      <c r="C11" s="156">
        <v>45446</v>
      </c>
      <c r="D11" s="154"/>
      <c r="E11" s="155">
        <f>H4*E4/100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0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1"/>
        <v>-1762.0000000000061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8"/>
      <c r="AS11" s="146"/>
      <c r="AT11" s="208"/>
      <c r="AU11" s="146"/>
      <c r="AV11" s="208"/>
      <c r="AW11" s="146"/>
      <c r="AX11" s="208"/>
      <c r="AY11" s="146"/>
      <c r="AZ11" s="208"/>
      <c r="BA11" s="146"/>
      <c r="BB11" s="208"/>
      <c r="BC11" s="146"/>
      <c r="BD11" s="208"/>
      <c r="BE11" s="146"/>
      <c r="BF11" s="206">
        <f t="shared" si="2"/>
        <v>0</v>
      </c>
      <c r="BG11" s="146"/>
      <c r="BH11" s="208"/>
      <c r="BI11" s="146"/>
      <c r="BJ11" s="151"/>
      <c r="BK11" s="131"/>
    </row>
    <row r="12" spans="1:64" ht="11.25">
      <c r="A12" s="66"/>
      <c r="B12" s="67" t="s">
        <v>1</v>
      </c>
      <c r="C12" s="156">
        <v>45447</v>
      </c>
      <c r="D12" s="154"/>
      <c r="E12" s="155">
        <f>H4*E4/100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0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1"/>
        <v>-1770.4000000000062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8"/>
      <c r="AS12" s="146"/>
      <c r="AT12" s="208"/>
      <c r="AU12" s="146"/>
      <c r="AV12" s="208"/>
      <c r="AW12" s="146"/>
      <c r="AX12" s="208"/>
      <c r="AY12" s="146"/>
      <c r="AZ12" s="208"/>
      <c r="BA12" s="146"/>
      <c r="BB12" s="208"/>
      <c r="BC12" s="146"/>
      <c r="BD12" s="208"/>
      <c r="BE12" s="146"/>
      <c r="BF12" s="206">
        <f t="shared" si="2"/>
        <v>0</v>
      </c>
      <c r="BG12" s="146"/>
      <c r="BH12" s="208"/>
      <c r="BI12" s="146"/>
      <c r="BJ12" s="151"/>
      <c r="BK12" s="131"/>
    </row>
    <row r="13" spans="1:64" ht="11.25">
      <c r="A13" s="66"/>
      <c r="B13" s="67" t="s">
        <v>2</v>
      </c>
      <c r="C13" s="156">
        <v>45448</v>
      </c>
      <c r="D13" s="154"/>
      <c r="E13" s="155">
        <f>H4*E4/100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0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1"/>
        <v>-1778.8000000000063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8"/>
      <c r="AS13" s="146"/>
      <c r="AT13" s="208"/>
      <c r="AU13" s="146"/>
      <c r="AV13" s="208"/>
      <c r="AW13" s="146"/>
      <c r="AX13" s="208"/>
      <c r="AY13" s="146"/>
      <c r="AZ13" s="208"/>
      <c r="BA13" s="146"/>
      <c r="BB13" s="208"/>
      <c r="BC13" s="146"/>
      <c r="BD13" s="208"/>
      <c r="BE13" s="146"/>
      <c r="BF13" s="206">
        <f t="shared" si="2"/>
        <v>0</v>
      </c>
      <c r="BG13" s="146"/>
      <c r="BH13" s="208"/>
      <c r="BI13" s="146"/>
      <c r="BJ13" s="151"/>
      <c r="BK13" s="131"/>
    </row>
    <row r="14" spans="1:64" ht="11.25">
      <c r="A14" s="66"/>
      <c r="B14" s="67" t="s">
        <v>3</v>
      </c>
      <c r="C14" s="156">
        <v>45449</v>
      </c>
      <c r="D14" s="154"/>
      <c r="E14" s="155">
        <f>H4*E4/100</f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0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1"/>
        <v>-1787.2000000000064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8"/>
      <c r="AS14" s="150"/>
      <c r="AT14" s="208"/>
      <c r="AU14" s="150"/>
      <c r="AV14" s="208"/>
      <c r="AW14" s="150"/>
      <c r="AX14" s="208"/>
      <c r="AY14" s="150"/>
      <c r="AZ14" s="208"/>
      <c r="BA14" s="150"/>
      <c r="BB14" s="208"/>
      <c r="BC14" s="150"/>
      <c r="BD14" s="208"/>
      <c r="BE14" s="150"/>
      <c r="BF14" s="206">
        <f t="shared" si="2"/>
        <v>0</v>
      </c>
      <c r="BG14" s="150"/>
      <c r="BH14" s="208"/>
      <c r="BI14" s="146"/>
      <c r="BJ14" s="151"/>
      <c r="BK14" s="131"/>
    </row>
    <row r="15" spans="1:64" ht="11.25">
      <c r="A15" s="66"/>
      <c r="B15" s="67" t="s">
        <v>4</v>
      </c>
      <c r="C15" s="156">
        <v>45450</v>
      </c>
      <c r="D15" s="154"/>
      <c r="E15" s="155">
        <f t="shared" ref="E15:E36" si="3">$H$4*$E$4/100</f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0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1"/>
        <v>-1795.6000000000065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8"/>
      <c r="AS15" s="150"/>
      <c r="AT15" s="208"/>
      <c r="AU15" s="150"/>
      <c r="AV15" s="208"/>
      <c r="AW15" s="150"/>
      <c r="AX15" s="208"/>
      <c r="AY15" s="150"/>
      <c r="AZ15" s="208"/>
      <c r="BA15" s="150"/>
      <c r="BB15" s="208"/>
      <c r="BC15" s="150"/>
      <c r="BD15" s="208"/>
      <c r="BE15" s="150"/>
      <c r="BF15" s="206">
        <f t="shared" si="2"/>
        <v>0</v>
      </c>
      <c r="BG15" s="150"/>
      <c r="BH15" s="208"/>
      <c r="BI15" s="146"/>
      <c r="BJ15" s="151"/>
      <c r="BK15" s="131"/>
    </row>
    <row r="16" spans="1:64" ht="11.25">
      <c r="A16" s="66"/>
      <c r="B16" s="67" t="s">
        <v>5</v>
      </c>
      <c r="C16" s="156">
        <v>45451</v>
      </c>
      <c r="D16" s="154"/>
      <c r="E16" s="155"/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0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1"/>
        <v>-1795.6000000000065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8"/>
      <c r="AS16" s="150"/>
      <c r="AT16" s="208"/>
      <c r="AU16" s="150"/>
      <c r="AV16" s="208"/>
      <c r="AW16" s="150"/>
      <c r="AX16" s="208"/>
      <c r="AY16" s="150"/>
      <c r="AZ16" s="208"/>
      <c r="BA16" s="150"/>
      <c r="BB16" s="208"/>
      <c r="BC16" s="150"/>
      <c r="BD16" s="208"/>
      <c r="BE16" s="150"/>
      <c r="BF16" s="206">
        <f t="shared" si="2"/>
        <v>0</v>
      </c>
      <c r="BG16" s="150"/>
      <c r="BH16" s="208"/>
      <c r="BI16" s="146"/>
      <c r="BJ16" s="151"/>
      <c r="BK16" s="131"/>
    </row>
    <row r="17" spans="1:63" ht="11.25">
      <c r="A17" s="66"/>
      <c r="B17" s="67" t="s">
        <v>6</v>
      </c>
      <c r="C17" s="156">
        <v>45452</v>
      </c>
      <c r="D17" s="154"/>
      <c r="E17" s="155"/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0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1"/>
        <v>-1795.6000000000065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8"/>
      <c r="AS17" s="150"/>
      <c r="AT17" s="208"/>
      <c r="AU17" s="150"/>
      <c r="AV17" s="208"/>
      <c r="AW17" s="150"/>
      <c r="AX17" s="208"/>
      <c r="AY17" s="150"/>
      <c r="AZ17" s="208"/>
      <c r="BA17" s="150"/>
      <c r="BB17" s="208"/>
      <c r="BC17" s="150"/>
      <c r="BD17" s="208"/>
      <c r="BE17" s="150"/>
      <c r="BF17" s="206">
        <f t="shared" si="2"/>
        <v>0</v>
      </c>
      <c r="BG17" s="150"/>
      <c r="BH17" s="208"/>
      <c r="BI17" s="146"/>
      <c r="BJ17" s="151"/>
      <c r="BK17" s="131"/>
    </row>
    <row r="18" spans="1:63" ht="11.25">
      <c r="A18" s="66"/>
      <c r="B18" s="67" t="s">
        <v>0</v>
      </c>
      <c r="C18" s="156">
        <v>45453</v>
      </c>
      <c r="D18" s="154"/>
      <c r="E18" s="155">
        <f>H4*E4/100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0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1"/>
        <v>-1804.0000000000066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8"/>
      <c r="AS18" s="150"/>
      <c r="AT18" s="208"/>
      <c r="AU18" s="150"/>
      <c r="AV18" s="208"/>
      <c r="AW18" s="150"/>
      <c r="AX18" s="208"/>
      <c r="AY18" s="150"/>
      <c r="AZ18" s="208"/>
      <c r="BA18" s="150"/>
      <c r="BB18" s="208"/>
      <c r="BC18" s="150"/>
      <c r="BD18" s="208"/>
      <c r="BE18" s="150"/>
      <c r="BF18" s="206">
        <f t="shared" si="2"/>
        <v>0</v>
      </c>
      <c r="BG18" s="150"/>
      <c r="BH18" s="208"/>
      <c r="BI18" s="146"/>
      <c r="BJ18" s="151"/>
      <c r="BK18" s="131"/>
    </row>
    <row r="19" spans="1:63" ht="11.25">
      <c r="A19" s="66"/>
      <c r="B19" s="67" t="s">
        <v>1</v>
      </c>
      <c r="C19" s="156">
        <v>45454</v>
      </c>
      <c r="D19" s="154"/>
      <c r="E19" s="155">
        <f>H4*E4/100</f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0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1"/>
        <v>-1812.4000000000067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8"/>
      <c r="AS19" s="150"/>
      <c r="AT19" s="208"/>
      <c r="AU19" s="150"/>
      <c r="AV19" s="208"/>
      <c r="AW19" s="150"/>
      <c r="AX19" s="208"/>
      <c r="AY19" s="150"/>
      <c r="AZ19" s="208"/>
      <c r="BA19" s="150"/>
      <c r="BB19" s="208"/>
      <c r="BC19" s="150"/>
      <c r="BD19" s="208"/>
      <c r="BE19" s="150"/>
      <c r="BF19" s="206">
        <f t="shared" si="2"/>
        <v>0</v>
      </c>
      <c r="BG19" s="150"/>
      <c r="BH19" s="208"/>
      <c r="BI19" s="146"/>
      <c r="BJ19" s="151"/>
      <c r="BK19" s="131"/>
    </row>
    <row r="20" spans="1:63" ht="11.25">
      <c r="A20" s="66"/>
      <c r="B20" s="67" t="s">
        <v>2</v>
      </c>
      <c r="C20" s="156">
        <v>45455</v>
      </c>
      <c r="D20" s="154"/>
      <c r="E20" s="155">
        <f>H4*E4/100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0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1"/>
        <v>-1820.8000000000068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8"/>
      <c r="AS20" s="150"/>
      <c r="AT20" s="208"/>
      <c r="AU20" s="150"/>
      <c r="AV20" s="208"/>
      <c r="AW20" s="150"/>
      <c r="AX20" s="208"/>
      <c r="AY20" s="150"/>
      <c r="AZ20" s="208"/>
      <c r="BA20" s="150"/>
      <c r="BB20" s="208"/>
      <c r="BC20" s="150"/>
      <c r="BD20" s="208"/>
      <c r="BE20" s="150"/>
      <c r="BF20" s="206">
        <f t="shared" si="2"/>
        <v>0</v>
      </c>
      <c r="BG20" s="150"/>
      <c r="BH20" s="208"/>
      <c r="BI20" s="146"/>
      <c r="BJ20" s="151"/>
      <c r="BK20" s="131"/>
    </row>
    <row r="21" spans="1:63" ht="11.25">
      <c r="A21" s="66"/>
      <c r="B21" s="67" t="s">
        <v>3</v>
      </c>
      <c r="C21" s="156">
        <v>45456</v>
      </c>
      <c r="D21" s="154"/>
      <c r="E21" s="155">
        <f t="shared" si="3"/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0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1"/>
        <v>-1829.2000000000069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8"/>
      <c r="AS21" s="150"/>
      <c r="AT21" s="208"/>
      <c r="AU21" s="150"/>
      <c r="AV21" s="208"/>
      <c r="AW21" s="150"/>
      <c r="AX21" s="208"/>
      <c r="AY21" s="150"/>
      <c r="AZ21" s="208"/>
      <c r="BA21" s="150"/>
      <c r="BB21" s="208"/>
      <c r="BC21" s="150"/>
      <c r="BD21" s="208"/>
      <c r="BE21" s="150"/>
      <c r="BF21" s="206">
        <f t="shared" si="2"/>
        <v>0</v>
      </c>
      <c r="BG21" s="150"/>
      <c r="BH21" s="208"/>
      <c r="BI21" s="146"/>
      <c r="BJ21" s="151"/>
      <c r="BK21" s="131"/>
    </row>
    <row r="22" spans="1:63" ht="11.25">
      <c r="A22" s="66"/>
      <c r="B22" s="67" t="s">
        <v>4</v>
      </c>
      <c r="C22" s="156">
        <v>45457</v>
      </c>
      <c r="D22" s="154"/>
      <c r="E22" s="155">
        <f t="shared" si="3"/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0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1"/>
        <v>-1837.600000000007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8"/>
      <c r="AS22" s="150"/>
      <c r="AT22" s="208"/>
      <c r="AU22" s="150"/>
      <c r="AV22" s="208"/>
      <c r="AW22" s="150"/>
      <c r="AX22" s="208"/>
      <c r="AY22" s="150"/>
      <c r="AZ22" s="208"/>
      <c r="BA22" s="150"/>
      <c r="BB22" s="208"/>
      <c r="BC22" s="150"/>
      <c r="BD22" s="208"/>
      <c r="BE22" s="150"/>
      <c r="BF22" s="206">
        <f t="shared" si="2"/>
        <v>0</v>
      </c>
      <c r="BG22" s="150"/>
      <c r="BH22" s="208"/>
      <c r="BI22" s="146"/>
      <c r="BJ22" s="151"/>
      <c r="BK22" s="131"/>
    </row>
    <row r="23" spans="1:63" ht="11.25">
      <c r="A23" s="66"/>
      <c r="B23" s="67" t="s">
        <v>5</v>
      </c>
      <c r="C23" s="156">
        <v>45458</v>
      </c>
      <c r="D23" s="154"/>
      <c r="E23" s="155"/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0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1"/>
        <v>-1837.600000000007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8"/>
      <c r="AS23" s="150"/>
      <c r="AT23" s="208"/>
      <c r="AU23" s="150"/>
      <c r="AV23" s="208"/>
      <c r="AW23" s="150"/>
      <c r="AX23" s="208"/>
      <c r="AY23" s="150"/>
      <c r="AZ23" s="208"/>
      <c r="BA23" s="150"/>
      <c r="BB23" s="208"/>
      <c r="BC23" s="150"/>
      <c r="BD23" s="208"/>
      <c r="BE23" s="150"/>
      <c r="BF23" s="206">
        <f t="shared" si="2"/>
        <v>0</v>
      </c>
      <c r="BG23" s="150"/>
      <c r="BH23" s="208"/>
      <c r="BI23" s="146"/>
      <c r="BJ23" s="151"/>
      <c r="BK23" s="131"/>
    </row>
    <row r="24" spans="1:63" ht="11.25">
      <c r="A24" s="66"/>
      <c r="B24" s="67" t="s">
        <v>6</v>
      </c>
      <c r="C24" s="156">
        <v>45459</v>
      </c>
      <c r="D24" s="154"/>
      <c r="E24" s="155"/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0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1"/>
        <v>-1837.600000000007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8"/>
      <c r="AS24" s="150"/>
      <c r="AT24" s="208"/>
      <c r="AU24" s="150"/>
      <c r="AV24" s="208"/>
      <c r="AW24" s="150"/>
      <c r="AX24" s="208"/>
      <c r="AY24" s="150"/>
      <c r="AZ24" s="208"/>
      <c r="BA24" s="150"/>
      <c r="BB24" s="208"/>
      <c r="BC24" s="150"/>
      <c r="BD24" s="208"/>
      <c r="BE24" s="150"/>
      <c r="BF24" s="206">
        <f t="shared" si="2"/>
        <v>0</v>
      </c>
      <c r="BG24" s="150"/>
      <c r="BH24" s="208"/>
      <c r="BI24" s="146"/>
      <c r="BJ24" s="151"/>
      <c r="BK24" s="131"/>
    </row>
    <row r="25" spans="1:63" ht="11.25">
      <c r="A25" s="66"/>
      <c r="B25" s="67" t="s">
        <v>0</v>
      </c>
      <c r="C25" s="156">
        <v>45460</v>
      </c>
      <c r="D25" s="154"/>
      <c r="E25" s="155">
        <f>H4*E4/100</f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0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1"/>
        <v>-1846.000000000007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8"/>
      <c r="AS25" s="150"/>
      <c r="AT25" s="208"/>
      <c r="AU25" s="150"/>
      <c r="AV25" s="208"/>
      <c r="AW25" s="150"/>
      <c r="AX25" s="208"/>
      <c r="AY25" s="150"/>
      <c r="AZ25" s="208"/>
      <c r="BA25" s="150"/>
      <c r="BB25" s="208"/>
      <c r="BC25" s="150"/>
      <c r="BD25" s="208"/>
      <c r="BE25" s="150"/>
      <c r="BF25" s="206">
        <f t="shared" si="2"/>
        <v>0</v>
      </c>
      <c r="BG25" s="150"/>
      <c r="BH25" s="208"/>
      <c r="BI25" s="146"/>
      <c r="BJ25" s="151"/>
      <c r="BK25" s="131"/>
    </row>
    <row r="26" spans="1:63" ht="11.25">
      <c r="A26" s="66"/>
      <c r="B26" s="67" t="s">
        <v>1</v>
      </c>
      <c r="C26" s="156">
        <v>45461</v>
      </c>
      <c r="D26" s="154"/>
      <c r="E26" s="155">
        <f>H4*E4/100</f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0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1"/>
        <v>-1854.4000000000071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8"/>
      <c r="AS26" s="150"/>
      <c r="AT26" s="208"/>
      <c r="AU26" s="150"/>
      <c r="AV26" s="208"/>
      <c r="AW26" s="150"/>
      <c r="AX26" s="208"/>
      <c r="AY26" s="150"/>
      <c r="AZ26" s="208"/>
      <c r="BA26" s="150"/>
      <c r="BB26" s="208"/>
      <c r="BC26" s="150"/>
      <c r="BD26" s="208"/>
      <c r="BE26" s="150"/>
      <c r="BF26" s="206">
        <f t="shared" si="2"/>
        <v>0</v>
      </c>
      <c r="BG26" s="150"/>
      <c r="BH26" s="208"/>
      <c r="BI26" s="146"/>
      <c r="BJ26" s="151"/>
      <c r="BK26" s="131"/>
    </row>
    <row r="27" spans="1:63" ht="11.25">
      <c r="A27" s="66"/>
      <c r="B27" s="67" t="s">
        <v>2</v>
      </c>
      <c r="C27" s="156">
        <v>45462</v>
      </c>
      <c r="D27" s="154"/>
      <c r="E27" s="155">
        <f>H4*E4/100</f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0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1"/>
        <v>-1862.8000000000072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8"/>
      <c r="AS27" s="150"/>
      <c r="AT27" s="208"/>
      <c r="AU27" s="150"/>
      <c r="AV27" s="208"/>
      <c r="AW27" s="150"/>
      <c r="AX27" s="208"/>
      <c r="AY27" s="150"/>
      <c r="AZ27" s="208"/>
      <c r="BA27" s="150"/>
      <c r="BB27" s="208"/>
      <c r="BC27" s="150"/>
      <c r="BD27" s="208"/>
      <c r="BE27" s="150"/>
      <c r="BF27" s="206">
        <f t="shared" si="2"/>
        <v>0</v>
      </c>
      <c r="BG27" s="150"/>
      <c r="BH27" s="208"/>
      <c r="BI27" s="146"/>
      <c r="BJ27" s="151"/>
      <c r="BK27" s="131"/>
    </row>
    <row r="28" spans="1:63" ht="11.25">
      <c r="A28" s="66"/>
      <c r="B28" s="67" t="s">
        <v>3</v>
      </c>
      <c r="C28" s="156">
        <v>45463</v>
      </c>
      <c r="D28" s="154"/>
      <c r="E28" s="155">
        <f t="shared" si="3"/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0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1"/>
        <v>-1871.2000000000073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8"/>
      <c r="AS28" s="150"/>
      <c r="AT28" s="208"/>
      <c r="AU28" s="150"/>
      <c r="AV28" s="208"/>
      <c r="AW28" s="150"/>
      <c r="AX28" s="208"/>
      <c r="AY28" s="150"/>
      <c r="AZ28" s="208"/>
      <c r="BA28" s="150"/>
      <c r="BB28" s="208"/>
      <c r="BC28" s="150"/>
      <c r="BD28" s="208"/>
      <c r="BE28" s="150"/>
      <c r="BF28" s="206">
        <f t="shared" si="2"/>
        <v>0</v>
      </c>
      <c r="BG28" s="150"/>
      <c r="BH28" s="208"/>
      <c r="BI28" s="146"/>
      <c r="BJ28" s="151"/>
      <c r="BK28" s="131"/>
    </row>
    <row r="29" spans="1:63" ht="11.25">
      <c r="A29" s="66"/>
      <c r="B29" s="67" t="s">
        <v>4</v>
      </c>
      <c r="C29" s="156">
        <v>45464</v>
      </c>
      <c r="D29" s="154"/>
      <c r="E29" s="155">
        <f t="shared" si="3"/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0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1"/>
        <v>-1879.6000000000074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8"/>
      <c r="AS29" s="150"/>
      <c r="AT29" s="208"/>
      <c r="AU29" s="150"/>
      <c r="AV29" s="208"/>
      <c r="AW29" s="150"/>
      <c r="AX29" s="208"/>
      <c r="AY29" s="150"/>
      <c r="AZ29" s="208"/>
      <c r="BA29" s="150"/>
      <c r="BB29" s="208"/>
      <c r="BC29" s="150"/>
      <c r="BD29" s="208"/>
      <c r="BE29" s="150"/>
      <c r="BF29" s="206">
        <f t="shared" si="2"/>
        <v>0</v>
      </c>
      <c r="BG29" s="150"/>
      <c r="BH29" s="208"/>
      <c r="BI29" s="146"/>
      <c r="BJ29" s="151"/>
      <c r="BK29" s="131"/>
    </row>
    <row r="30" spans="1:63" ht="11.25">
      <c r="A30" s="66"/>
      <c r="B30" s="67" t="s">
        <v>5</v>
      </c>
      <c r="C30" s="156">
        <v>45465</v>
      </c>
      <c r="D30" s="154"/>
      <c r="E30" s="155"/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0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1"/>
        <v>-1879.6000000000074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8"/>
      <c r="AS30" s="150"/>
      <c r="AT30" s="208"/>
      <c r="AU30" s="150"/>
      <c r="AV30" s="208"/>
      <c r="AW30" s="150"/>
      <c r="AX30" s="208"/>
      <c r="AY30" s="150"/>
      <c r="AZ30" s="208"/>
      <c r="BA30" s="150"/>
      <c r="BB30" s="208"/>
      <c r="BC30" s="150"/>
      <c r="BD30" s="208"/>
      <c r="BE30" s="150"/>
      <c r="BF30" s="206">
        <f t="shared" si="2"/>
        <v>0</v>
      </c>
      <c r="BG30" s="150"/>
      <c r="BH30" s="208"/>
      <c r="BI30" s="146"/>
      <c r="BJ30" s="151"/>
      <c r="BK30" s="131"/>
    </row>
    <row r="31" spans="1:63" ht="11.25">
      <c r="A31" s="66"/>
      <c r="B31" s="67" t="s">
        <v>6</v>
      </c>
      <c r="C31" s="156">
        <v>45466</v>
      </c>
      <c r="D31" s="154"/>
      <c r="E31" s="155"/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0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1"/>
        <v>-1879.6000000000074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8"/>
      <c r="AS31" s="150"/>
      <c r="AT31" s="208"/>
      <c r="AU31" s="150"/>
      <c r="AV31" s="208"/>
      <c r="AW31" s="150"/>
      <c r="AX31" s="208"/>
      <c r="AY31" s="150"/>
      <c r="AZ31" s="208"/>
      <c r="BA31" s="150"/>
      <c r="BB31" s="208"/>
      <c r="BC31" s="150"/>
      <c r="BD31" s="208"/>
      <c r="BE31" s="150"/>
      <c r="BF31" s="206">
        <f t="shared" si="2"/>
        <v>0</v>
      </c>
      <c r="BG31" s="150"/>
      <c r="BH31" s="208"/>
      <c r="BI31" s="146"/>
      <c r="BJ31" s="151"/>
      <c r="BK31" s="131"/>
    </row>
    <row r="32" spans="1:63" ht="11.25">
      <c r="A32" s="66"/>
      <c r="B32" s="67" t="s">
        <v>0</v>
      </c>
      <c r="C32" s="156">
        <v>45467</v>
      </c>
      <c r="D32" s="154"/>
      <c r="E32" s="155">
        <f>H4*E4/100</f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0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1"/>
        <v>-1888.0000000000075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8"/>
      <c r="AS32" s="150"/>
      <c r="AT32" s="208"/>
      <c r="AU32" s="150"/>
      <c r="AV32" s="208"/>
      <c r="AW32" s="150"/>
      <c r="AX32" s="208"/>
      <c r="AY32" s="150"/>
      <c r="AZ32" s="208"/>
      <c r="BA32" s="150"/>
      <c r="BB32" s="208"/>
      <c r="BC32" s="150"/>
      <c r="BD32" s="208"/>
      <c r="BE32" s="150"/>
      <c r="BF32" s="206">
        <f t="shared" si="2"/>
        <v>0</v>
      </c>
      <c r="BG32" s="150"/>
      <c r="BH32" s="208"/>
      <c r="BI32" s="146"/>
      <c r="BJ32" s="151"/>
      <c r="BK32" s="131"/>
    </row>
    <row r="33" spans="1:63" ht="11.25">
      <c r="A33" s="66"/>
      <c r="B33" s="67" t="s">
        <v>1</v>
      </c>
      <c r="C33" s="156">
        <v>45468</v>
      </c>
      <c r="D33" s="154"/>
      <c r="E33" s="155">
        <f>H4*E4/100</f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0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1"/>
        <v>-1896.4000000000076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8"/>
      <c r="AS33" s="150"/>
      <c r="AT33" s="208"/>
      <c r="AU33" s="150"/>
      <c r="AV33" s="208"/>
      <c r="AW33" s="150"/>
      <c r="AX33" s="208"/>
      <c r="AY33" s="150"/>
      <c r="AZ33" s="208"/>
      <c r="BA33" s="150"/>
      <c r="BB33" s="208"/>
      <c r="BC33" s="150"/>
      <c r="BD33" s="208"/>
      <c r="BE33" s="150"/>
      <c r="BF33" s="206">
        <f t="shared" si="2"/>
        <v>0</v>
      </c>
      <c r="BG33" s="150"/>
      <c r="BH33" s="208"/>
      <c r="BI33" s="146"/>
      <c r="BJ33" s="151"/>
      <c r="BK33" s="131"/>
    </row>
    <row r="34" spans="1:63" ht="11.25">
      <c r="A34" s="66"/>
      <c r="B34" s="67" t="s">
        <v>2</v>
      </c>
      <c r="C34" s="156">
        <v>45469</v>
      </c>
      <c r="D34" s="154"/>
      <c r="E34" s="155">
        <f>H4*E4/100</f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0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1"/>
        <v>-1904.8000000000077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8"/>
      <c r="AS34" s="150"/>
      <c r="AT34" s="208"/>
      <c r="AU34" s="150"/>
      <c r="AV34" s="208"/>
      <c r="AW34" s="150"/>
      <c r="AX34" s="208"/>
      <c r="AY34" s="150"/>
      <c r="AZ34" s="208"/>
      <c r="BA34" s="150"/>
      <c r="BB34" s="208"/>
      <c r="BC34" s="150"/>
      <c r="BD34" s="208"/>
      <c r="BE34" s="150"/>
      <c r="BF34" s="206">
        <f t="shared" si="2"/>
        <v>0</v>
      </c>
      <c r="BG34" s="150"/>
      <c r="BH34" s="208"/>
      <c r="BI34" s="146"/>
      <c r="BJ34" s="151"/>
      <c r="BK34" s="131"/>
    </row>
    <row r="35" spans="1:63" ht="11.25">
      <c r="A35" s="66"/>
      <c r="B35" s="67" t="s">
        <v>3</v>
      </c>
      <c r="C35" s="156">
        <v>45470</v>
      </c>
      <c r="D35" s="154"/>
      <c r="E35" s="155">
        <f t="shared" si="3"/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0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1"/>
        <v>-1913.2000000000078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8"/>
      <c r="AS35" s="150"/>
      <c r="AT35" s="208"/>
      <c r="AU35" s="150"/>
      <c r="AV35" s="208"/>
      <c r="AW35" s="150"/>
      <c r="AX35" s="208"/>
      <c r="AY35" s="150"/>
      <c r="AZ35" s="208"/>
      <c r="BA35" s="150"/>
      <c r="BB35" s="208"/>
      <c r="BC35" s="150"/>
      <c r="BD35" s="208"/>
      <c r="BE35" s="150"/>
      <c r="BF35" s="206">
        <f t="shared" si="2"/>
        <v>0</v>
      </c>
      <c r="BG35" s="150"/>
      <c r="BH35" s="208"/>
      <c r="BI35" s="146"/>
      <c r="BJ35" s="151"/>
      <c r="BK35" s="131"/>
    </row>
    <row r="36" spans="1:63" ht="11.25">
      <c r="A36" s="66"/>
      <c r="B36" s="67" t="s">
        <v>4</v>
      </c>
      <c r="C36" s="156">
        <v>45471</v>
      </c>
      <c r="D36" s="154"/>
      <c r="E36" s="155">
        <f t="shared" si="3"/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0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1"/>
        <v>-1921.6000000000079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8"/>
      <c r="AS36" s="150"/>
      <c r="AT36" s="208"/>
      <c r="AU36" s="150"/>
      <c r="AV36" s="208"/>
      <c r="AW36" s="150"/>
      <c r="AX36" s="208"/>
      <c r="AY36" s="150"/>
      <c r="AZ36" s="208"/>
      <c r="BA36" s="150"/>
      <c r="BB36" s="208"/>
      <c r="BC36" s="150"/>
      <c r="BD36" s="208"/>
      <c r="BE36" s="150"/>
      <c r="BF36" s="206">
        <f t="shared" si="2"/>
        <v>0</v>
      </c>
      <c r="BG36" s="150"/>
      <c r="BH36" s="208"/>
      <c r="BI36" s="146"/>
      <c r="BJ36" s="151"/>
      <c r="BK36" s="131"/>
    </row>
    <row r="37" spans="1:63" ht="11.25">
      <c r="A37" s="66"/>
      <c r="B37" s="67" t="s">
        <v>5</v>
      </c>
      <c r="C37" s="156">
        <v>45472</v>
      </c>
      <c r="D37" s="154"/>
      <c r="E37" s="155"/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0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1"/>
        <v>-1921.6000000000079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8"/>
      <c r="AS37" s="150"/>
      <c r="AT37" s="208"/>
      <c r="AU37" s="150"/>
      <c r="AV37" s="208"/>
      <c r="AW37" s="150"/>
      <c r="AX37" s="208"/>
      <c r="AY37" s="150"/>
      <c r="AZ37" s="208"/>
      <c r="BA37" s="150"/>
      <c r="BB37" s="208"/>
      <c r="BC37" s="150"/>
      <c r="BD37" s="208"/>
      <c r="BE37" s="150"/>
      <c r="BF37" s="206">
        <f t="shared" si="2"/>
        <v>0</v>
      </c>
      <c r="BG37" s="150"/>
      <c r="BH37" s="208"/>
      <c r="BI37" s="146"/>
      <c r="BJ37" s="151"/>
      <c r="BK37" s="131"/>
    </row>
    <row r="38" spans="1:63" ht="11.25">
      <c r="A38" s="66"/>
      <c r="B38" s="67" t="s">
        <v>6</v>
      </c>
      <c r="C38" s="156">
        <v>45473</v>
      </c>
      <c r="D38" s="154"/>
      <c r="E38" s="155"/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0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1"/>
        <v>-1921.6000000000079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8"/>
      <c r="AS38" s="150"/>
      <c r="AT38" s="208"/>
      <c r="AU38" s="150"/>
      <c r="AV38" s="208"/>
      <c r="AW38" s="150"/>
      <c r="AX38" s="208"/>
      <c r="AY38" s="150"/>
      <c r="AZ38" s="208"/>
      <c r="BA38" s="150"/>
      <c r="BB38" s="208"/>
      <c r="BC38" s="150"/>
      <c r="BD38" s="208"/>
      <c r="BE38" s="150"/>
      <c r="BF38" s="206">
        <f t="shared" si="2"/>
        <v>0</v>
      </c>
      <c r="BG38" s="150"/>
      <c r="BH38" s="208"/>
      <c r="BI38" s="146"/>
      <c r="BJ38" s="151"/>
      <c r="BK38" s="131"/>
    </row>
    <row r="39" spans="1:63" ht="11.25">
      <c r="A39" s="66"/>
      <c r="B39" s="67"/>
      <c r="C39" s="156"/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/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1"/>
        <v>-1921.6000000000079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8"/>
      <c r="AS39" s="150"/>
      <c r="AT39" s="208"/>
      <c r="AU39" s="150"/>
      <c r="AV39" s="208"/>
      <c r="AW39" s="150"/>
      <c r="AX39" s="208"/>
      <c r="AY39" s="150"/>
      <c r="AZ39" s="208"/>
      <c r="BA39" s="150"/>
      <c r="BB39" s="208"/>
      <c r="BC39" s="150"/>
      <c r="BD39" s="208"/>
      <c r="BE39" s="150"/>
      <c r="BF39" s="206"/>
      <c r="BG39" s="150"/>
      <c r="BH39" s="208"/>
      <c r="BI39" s="146"/>
      <c r="BJ39" s="151"/>
      <c r="BK39" s="131"/>
    </row>
    <row r="40" spans="1:63" ht="11.25">
      <c r="A40" s="53"/>
      <c r="B40" s="54"/>
      <c r="C40" s="55"/>
      <c r="D40" s="178"/>
      <c r="E40" s="57">
        <f>SUM(E9:E39)</f>
        <v>168.00000000000006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125">
        <f>SUM(AR9:AR39)</f>
        <v>0</v>
      </c>
      <c r="AS40" s="129"/>
      <c r="AT40" s="125">
        <f>SUM(AT9:AT39)</f>
        <v>0</v>
      </c>
      <c r="AU40" s="129"/>
      <c r="AV40" s="125">
        <f>SUM(AV9:AV39)</f>
        <v>0</v>
      </c>
      <c r="AW40" s="129"/>
      <c r="AX40" s="125">
        <f>SUM(AX9:AX39)</f>
        <v>0</v>
      </c>
      <c r="AY40" s="129"/>
      <c r="AZ40" s="125">
        <f>SUM(AZ9:AZ39)</f>
        <v>0</v>
      </c>
      <c r="BA40" s="129"/>
      <c r="BB40" s="125">
        <f>SUM(BB9:BB39)</f>
        <v>0</v>
      </c>
      <c r="BC40" s="129"/>
      <c r="BD40" s="125">
        <f>SUM(BD9:BD39)</f>
        <v>0</v>
      </c>
      <c r="BE40" s="129"/>
      <c r="BF40" s="207">
        <f>SUM(BF9:BF39)</f>
        <v>0</v>
      </c>
      <c r="BG40" s="129"/>
      <c r="BH40" s="125">
        <f>SUM(BH9:BH39)</f>
        <v>0</v>
      </c>
      <c r="BI40" s="113"/>
      <c r="BJ40" s="119"/>
      <c r="BK40" s="132"/>
    </row>
    <row r="41" spans="1:63" ht="11.25">
      <c r="A41" s="53"/>
      <c r="B41" s="103"/>
      <c r="C41" s="10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63" ht="11.25">
      <c r="A42" s="61"/>
      <c r="C42" s="110"/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63" ht="11.25">
      <c r="A43" s="61"/>
      <c r="C43" s="110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  <row r="44" spans="1:63" ht="11.25">
      <c r="D44" s="110"/>
      <c r="F44" s="110"/>
      <c r="G44" s="111"/>
      <c r="H44" s="111"/>
      <c r="J44" s="111"/>
      <c r="K44" s="111"/>
      <c r="M44" s="111"/>
      <c r="N44" s="111"/>
      <c r="P44" s="3"/>
      <c r="R44" s="112"/>
      <c r="S44" s="1"/>
      <c r="T44" s="112"/>
      <c r="U44" s="1"/>
      <c r="V44" s="112"/>
      <c r="X44" s="112"/>
      <c r="Y44" s="1"/>
      <c r="Z44" s="3"/>
    </row>
    <row r="45" spans="1:63">
      <c r="A45" s="66"/>
      <c r="C45" s="1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3" priority="1" stopIfTrue="1" operator="lessThan">
      <formula>-20</formula>
    </cfRule>
    <cfRule type="cellIs" dxfId="2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/>
  <dimension ref="A1:AX43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Y29" sqref="Y29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4257812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1" customWidth="1"/>
    <col min="21" max="21" width="0.85546875" style="1" customWidth="1"/>
    <col min="22" max="22" width="9.28515625" style="1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Juni!Z6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38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Juni!Z39</f>
        <v>-1921.6000000000079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>
      <c r="A7" s="42"/>
      <c r="B7" s="18"/>
      <c r="C7" s="22"/>
      <c r="D7" s="22"/>
      <c r="E7" s="23"/>
      <c r="F7" s="22"/>
      <c r="G7" s="24"/>
      <c r="H7" s="24"/>
      <c r="I7" s="24"/>
      <c r="J7" s="24"/>
      <c r="K7" s="24"/>
      <c r="L7" s="24"/>
      <c r="M7" s="24"/>
      <c r="N7" s="24"/>
      <c r="O7" s="24"/>
      <c r="P7" s="18"/>
      <c r="Q7" s="18"/>
      <c r="R7" s="25"/>
      <c r="S7" s="25"/>
      <c r="T7" s="25"/>
      <c r="U7" s="25"/>
      <c r="V7" s="25"/>
      <c r="W7" s="25"/>
      <c r="X7" s="25"/>
      <c r="Y7" s="18"/>
      <c r="Z7" s="25"/>
      <c r="AA7" s="33"/>
      <c r="AB7" s="18"/>
      <c r="AC7" s="18"/>
      <c r="AD7" s="18"/>
      <c r="AE7" s="18"/>
      <c r="AF7" s="18"/>
      <c r="AG7" s="18"/>
      <c r="AH7" s="185"/>
      <c r="AI7" s="185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35"/>
    </row>
    <row r="8" spans="1:50" s="7" customFormat="1">
      <c r="A8" s="11"/>
      <c r="B8" s="196" t="s">
        <v>11</v>
      </c>
      <c r="C8" s="197"/>
      <c r="D8" s="187"/>
      <c r="E8" s="188" t="s">
        <v>10</v>
      </c>
      <c r="F8" s="187"/>
      <c r="G8" s="188" t="s">
        <v>7</v>
      </c>
      <c r="H8" s="188" t="s">
        <v>8</v>
      </c>
      <c r="I8" s="189"/>
      <c r="J8" s="188" t="s">
        <v>7</v>
      </c>
      <c r="K8" s="188" t="s">
        <v>8</v>
      </c>
      <c r="L8" s="189"/>
      <c r="M8" s="188" t="s">
        <v>7</v>
      </c>
      <c r="N8" s="188" t="s">
        <v>8</v>
      </c>
      <c r="O8" s="189"/>
      <c r="P8" s="190" t="s">
        <v>9</v>
      </c>
      <c r="Q8" s="191"/>
      <c r="R8" s="188" t="s">
        <v>19</v>
      </c>
      <c r="S8" s="191"/>
      <c r="T8" s="188" t="s">
        <v>15</v>
      </c>
      <c r="U8" s="191"/>
      <c r="V8" s="188" t="s">
        <v>16</v>
      </c>
      <c r="W8" s="191"/>
      <c r="X8" s="188"/>
      <c r="Y8" s="191"/>
      <c r="Z8" s="188" t="s">
        <v>12</v>
      </c>
      <c r="AA8" s="192"/>
      <c r="AB8" s="186" t="s">
        <v>54</v>
      </c>
      <c r="AC8" s="191"/>
      <c r="AD8" s="193" t="str">
        <f>Jahr!$I3</f>
        <v>RU</v>
      </c>
      <c r="AE8" s="194"/>
      <c r="AF8" s="193" t="str">
        <f>Jahr!$I4</f>
        <v>Eltermarbeit</v>
      </c>
      <c r="AG8" s="194"/>
      <c r="AH8" s="195" t="str">
        <f>Jahr!I5</f>
        <v>Projekte</v>
      </c>
      <c r="AI8" s="191"/>
      <c r="AJ8" s="195" t="str">
        <f>Jahr!I6</f>
        <v>Gottesdienste</v>
      </c>
      <c r="AK8" s="191"/>
      <c r="AL8" s="193" t="str">
        <f>Jahr!$I7</f>
        <v>Gruppierungen</v>
      </c>
      <c r="AM8" s="194"/>
      <c r="AN8" s="193" t="str">
        <f>Jahr!$I8</f>
        <v>Teamarbeit</v>
      </c>
      <c r="AO8" s="194"/>
      <c r="AP8" s="193" t="str">
        <f>Jahr!$I9</f>
        <v>Administratives</v>
      </c>
      <c r="AQ8" s="194"/>
      <c r="AR8" s="195" t="str">
        <f>Jahr!$I10</f>
        <v>Sonstiges</v>
      </c>
      <c r="AS8" s="194"/>
      <c r="AT8" s="193" t="str">
        <f>Jahr!$I11</f>
        <v>Fortbildung</v>
      </c>
      <c r="AU8" s="194"/>
      <c r="AV8" s="195" t="s">
        <v>54</v>
      </c>
      <c r="AW8" s="130"/>
    </row>
    <row r="9" spans="1:50" ht="11.25">
      <c r="A9" s="66"/>
      <c r="B9" s="67" t="s">
        <v>0</v>
      </c>
      <c r="C9" s="156">
        <v>45474</v>
      </c>
      <c r="D9" s="166"/>
      <c r="E9" s="155">
        <f>H4*E4/100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-1930.000000000008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1</v>
      </c>
      <c r="C10" s="156">
        <v>45475</v>
      </c>
      <c r="D10" s="154"/>
      <c r="E10" s="155">
        <f>H4*E4/100</f>
        <v>8.4</v>
      </c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9" si="1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2">Z9+P10-E10</f>
        <v>-1938.400000000008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2</v>
      </c>
      <c r="C11" s="156">
        <v>45476</v>
      </c>
      <c r="D11" s="154"/>
      <c r="E11" s="155">
        <f>H4*E4/100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1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2"/>
        <v>-1946.8000000000081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3</v>
      </c>
      <c r="C12" s="156">
        <v>45477</v>
      </c>
      <c r="D12" s="154"/>
      <c r="E12" s="155">
        <f t="shared" ref="E12:E34" si="3">$H$4*$E$4/100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1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2"/>
        <v>-1955.2000000000082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4</v>
      </c>
      <c r="C13" s="156">
        <v>45478</v>
      </c>
      <c r="D13" s="154"/>
      <c r="E13" s="155">
        <f t="shared" si="3"/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1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2"/>
        <v>-1963.6000000000083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5</v>
      </c>
      <c r="C14" s="156">
        <v>45479</v>
      </c>
      <c r="D14" s="154"/>
      <c r="E14" s="155"/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1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2"/>
        <v>-1963.6000000000083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6</v>
      </c>
      <c r="C15" s="156">
        <v>45480</v>
      </c>
      <c r="D15" s="154"/>
      <c r="E15" s="155"/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1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2"/>
        <v>-1963.6000000000083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0</v>
      </c>
      <c r="C16" s="156">
        <v>45481</v>
      </c>
      <c r="D16" s="154"/>
      <c r="E16" s="155">
        <f>H4*E4/100</f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1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2"/>
        <v>-1972.0000000000084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1</v>
      </c>
      <c r="C17" s="156">
        <v>45482</v>
      </c>
      <c r="D17" s="154"/>
      <c r="E17" s="155">
        <f>H4*E4/100</f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1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2"/>
        <v>-1980.4000000000085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2</v>
      </c>
      <c r="C18" s="156">
        <v>45483</v>
      </c>
      <c r="D18" s="154"/>
      <c r="E18" s="155">
        <f>H4*E4/100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1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2"/>
        <v>-1988.8000000000086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3</v>
      </c>
      <c r="C19" s="156">
        <v>45484</v>
      </c>
      <c r="D19" s="154"/>
      <c r="E19" s="155">
        <f t="shared" si="3"/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1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2"/>
        <v>-1997.2000000000087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4</v>
      </c>
      <c r="C20" s="156">
        <v>45485</v>
      </c>
      <c r="D20" s="154"/>
      <c r="E20" s="155">
        <f t="shared" si="3"/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1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2"/>
        <v>-2005.6000000000088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5</v>
      </c>
      <c r="C21" s="156">
        <v>45486</v>
      </c>
      <c r="D21" s="154"/>
      <c r="E21" s="155"/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1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2"/>
        <v>-2005.6000000000088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6</v>
      </c>
      <c r="C22" s="156">
        <v>45487</v>
      </c>
      <c r="D22" s="154"/>
      <c r="E22" s="155"/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1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2"/>
        <v>-2005.6000000000088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0</v>
      </c>
      <c r="C23" s="156">
        <v>45488</v>
      </c>
      <c r="D23" s="154"/>
      <c r="E23" s="155">
        <f>H4*E4/100</f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1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2"/>
        <v>-2014.0000000000089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1</v>
      </c>
      <c r="C24" s="156">
        <v>45489</v>
      </c>
      <c r="D24" s="154"/>
      <c r="E24" s="155">
        <f>H4*E4/100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1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2"/>
        <v>-2022.400000000009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2</v>
      </c>
      <c r="C25" s="156">
        <v>45490</v>
      </c>
      <c r="D25" s="154"/>
      <c r="E25" s="155">
        <f>H4*E4/100</f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1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2"/>
        <v>-2030.800000000009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3</v>
      </c>
      <c r="C26" s="156">
        <v>45491</v>
      </c>
      <c r="D26" s="154"/>
      <c r="E26" s="155">
        <f t="shared" si="3"/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1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2"/>
        <v>-2039.2000000000091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4</v>
      </c>
      <c r="C27" s="156">
        <v>45492</v>
      </c>
      <c r="D27" s="154"/>
      <c r="E27" s="155">
        <f t="shared" si="3"/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1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2"/>
        <v>-2047.6000000000092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5</v>
      </c>
      <c r="C28" s="156">
        <v>45493</v>
      </c>
      <c r="D28" s="154"/>
      <c r="E28" s="155"/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1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2"/>
        <v>-2047.6000000000092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6</v>
      </c>
      <c r="C29" s="156">
        <v>45494</v>
      </c>
      <c r="D29" s="154"/>
      <c r="E29" s="155"/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1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2"/>
        <v>-2047.6000000000092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0</v>
      </c>
      <c r="C30" s="156">
        <v>45495</v>
      </c>
      <c r="D30" s="154"/>
      <c r="E30" s="155">
        <f>H4*E4/100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1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2"/>
        <v>-2056.0000000000091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1</v>
      </c>
      <c r="C31" s="156">
        <v>45496</v>
      </c>
      <c r="D31" s="154"/>
      <c r="E31" s="155">
        <f>H4*E4/100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1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2"/>
        <v>-2064.4000000000092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2</v>
      </c>
      <c r="C32" s="156">
        <v>45497</v>
      </c>
      <c r="D32" s="154"/>
      <c r="E32" s="155">
        <f>H4*E4/100</f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1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2"/>
        <v>-2072.8000000000093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3</v>
      </c>
      <c r="C33" s="156">
        <v>45498</v>
      </c>
      <c r="D33" s="154"/>
      <c r="E33" s="155">
        <f t="shared" si="3"/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1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2"/>
        <v>-2081.2000000000094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4</v>
      </c>
      <c r="C34" s="156">
        <v>45499</v>
      </c>
      <c r="D34" s="154"/>
      <c r="E34" s="155">
        <f t="shared" si="3"/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1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2"/>
        <v>-2089.6000000000095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5</v>
      </c>
      <c r="C35" s="156">
        <v>45500</v>
      </c>
      <c r="D35" s="154"/>
      <c r="E35" s="155"/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1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2"/>
        <v>-2089.6000000000095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6</v>
      </c>
      <c r="C36" s="156">
        <v>45501</v>
      </c>
      <c r="D36" s="154"/>
      <c r="E36" s="155"/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1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2"/>
        <v>-2089.6000000000095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0</v>
      </c>
      <c r="C37" s="156">
        <v>45502</v>
      </c>
      <c r="D37" s="154"/>
      <c r="E37" s="155">
        <f>H4*E4/100</f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1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2"/>
        <v>-2098.0000000000095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1</v>
      </c>
      <c r="C38" s="156">
        <v>45503</v>
      </c>
      <c r="D38" s="154"/>
      <c r="E38" s="155">
        <f>H4*E4/100</f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1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2"/>
        <v>-2106.4000000000096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2</v>
      </c>
      <c r="C39" s="156">
        <v>45504</v>
      </c>
      <c r="D39" s="154"/>
      <c r="E39" s="155">
        <f>H4*E4/100</f>
        <v>8.4</v>
      </c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1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2"/>
        <v>-2114.8000000000097</v>
      </c>
      <c r="AA39" s="172"/>
      <c r="AB39" s="215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0"/>
        <v>0</v>
      </c>
      <c r="AS39" s="150"/>
      <c r="AT39" s="208"/>
      <c r="AU39" s="146"/>
      <c r="AV39" s="151"/>
      <c r="AW39" s="131"/>
    </row>
    <row r="40" spans="1:49" ht="11.25">
      <c r="A40" s="53"/>
      <c r="B40" s="54"/>
      <c r="C40" s="55"/>
      <c r="D40" s="178"/>
      <c r="E40" s="57">
        <f>SUM(E9:E39)</f>
        <v>193.20000000000007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2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V42" s="112"/>
      <c r="X42" s="112"/>
      <c r="Y42" s="1"/>
      <c r="Z42" s="3"/>
    </row>
    <row r="43" spans="1:49" ht="11.25"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V43" s="112"/>
      <c r="X43" s="112"/>
      <c r="Y43" s="1"/>
      <c r="Z43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1" priority="1" stopIfTrue="1" operator="lessThan">
      <formula>-20</formula>
    </cfRule>
    <cfRule type="cellIs" dxfId="0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AX43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C10" sqref="C10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Jahr!D20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SUM(Jahr!R19+Jahr!R20)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39</v>
      </c>
      <c r="C6" s="96">
        <f>Jahr!D18</f>
        <v>2023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(Jahr!Q14+Jahr!Q15)</f>
        <v>0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73" t="s">
        <v>1</v>
      </c>
      <c r="C9" s="217">
        <v>45139</v>
      </c>
      <c r="D9" s="166"/>
      <c r="E9" s="155"/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0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73" t="s">
        <v>2</v>
      </c>
      <c r="C10" s="217">
        <v>45140</v>
      </c>
      <c r="D10" s="154"/>
      <c r="E10" s="155">
        <f>$H$4*$E$4/100</f>
        <v>8.4</v>
      </c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9" si="1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2">Z9+P10-E10</f>
        <v>-8.4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66"/>
      <c r="B11" s="73" t="s">
        <v>3</v>
      </c>
      <c r="C11" s="217">
        <v>45141</v>
      </c>
      <c r="D11" s="154"/>
      <c r="E11" s="155">
        <f>$H$4*$E$4/100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1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2"/>
        <v>-16.8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66"/>
      <c r="B12" s="73" t="s">
        <v>4</v>
      </c>
      <c r="C12" s="217">
        <v>45142</v>
      </c>
      <c r="D12" s="154"/>
      <c r="E12" s="155">
        <f>$H$4*$E$4/100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1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2"/>
        <v>-25.200000000000003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66"/>
      <c r="B13" s="73" t="s">
        <v>5</v>
      </c>
      <c r="C13" s="217">
        <v>45143</v>
      </c>
      <c r="D13" s="154"/>
      <c r="E13" s="155"/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1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2"/>
        <v>-25.200000000000003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66"/>
      <c r="B14" s="73" t="s">
        <v>6</v>
      </c>
      <c r="C14" s="217">
        <v>45144</v>
      </c>
      <c r="D14" s="154"/>
      <c r="E14" s="155"/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1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>Z13+P14-E14</f>
        <v>-25.200000000000003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6"/>
      <c r="B15" s="73" t="s">
        <v>0</v>
      </c>
      <c r="C15" s="217">
        <v>45145</v>
      </c>
      <c r="D15" s="154"/>
      <c r="E15" s="155">
        <f>H4*E4/100</f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1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2"/>
        <v>-33.6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66"/>
      <c r="B16" s="73" t="s">
        <v>1</v>
      </c>
      <c r="C16" s="217">
        <v>45146</v>
      </c>
      <c r="D16" s="154"/>
      <c r="E16" s="155">
        <f>H4*E4/100</f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1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2"/>
        <v>-42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66"/>
      <c r="B17" s="73" t="s">
        <v>2</v>
      </c>
      <c r="C17" s="217">
        <v>45147</v>
      </c>
      <c r="D17" s="154"/>
      <c r="E17" s="155">
        <f>$H$4*$E$4/100</f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1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2"/>
        <v>-50.4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66"/>
      <c r="B18" s="73" t="s">
        <v>3</v>
      </c>
      <c r="C18" s="217">
        <v>45148</v>
      </c>
      <c r="D18" s="154"/>
      <c r="E18" s="155">
        <f t="shared" ref="E18:E39" si="3">$H$4*$E$4/100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1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2"/>
        <v>-58.8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66"/>
      <c r="B19" s="73" t="s">
        <v>4</v>
      </c>
      <c r="C19" s="217">
        <v>45149</v>
      </c>
      <c r="D19" s="154"/>
      <c r="E19" s="155">
        <f t="shared" si="3"/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1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2"/>
        <v>-67.2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66"/>
      <c r="B20" s="73" t="s">
        <v>5</v>
      </c>
      <c r="C20" s="217">
        <v>45150</v>
      </c>
      <c r="D20" s="154"/>
      <c r="E20" s="155"/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1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2"/>
        <v>-67.2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66"/>
      <c r="B21" s="73" t="s">
        <v>6</v>
      </c>
      <c r="C21" s="217">
        <v>45151</v>
      </c>
      <c r="D21" s="154"/>
      <c r="E21" s="155"/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1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2"/>
        <v>-67.2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6"/>
      <c r="B22" s="73" t="s">
        <v>0</v>
      </c>
      <c r="C22" s="217">
        <v>45152</v>
      </c>
      <c r="D22" s="154"/>
      <c r="E22" s="155">
        <f>H4*E4/100</f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1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2"/>
        <v>-75.600000000000009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66"/>
      <c r="B23" s="73" t="s">
        <v>1</v>
      </c>
      <c r="C23" s="217">
        <v>45153</v>
      </c>
      <c r="D23" s="154"/>
      <c r="E23" s="155">
        <f>H4*E4/100</f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1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2"/>
        <v>-84.000000000000014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66"/>
      <c r="B24" s="73" t="s">
        <v>2</v>
      </c>
      <c r="C24" s="217">
        <v>45154</v>
      </c>
      <c r="D24" s="154"/>
      <c r="E24" s="155">
        <f>$H$4*$E$4/100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1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2"/>
        <v>-92.40000000000002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66"/>
      <c r="B25" s="73" t="s">
        <v>3</v>
      </c>
      <c r="C25" s="217">
        <v>45155</v>
      </c>
      <c r="D25" s="154"/>
      <c r="E25" s="155">
        <f t="shared" si="3"/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1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2"/>
        <v>-100.80000000000003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66"/>
      <c r="B26" s="73" t="s">
        <v>4</v>
      </c>
      <c r="C26" s="217">
        <v>45156</v>
      </c>
      <c r="D26" s="154"/>
      <c r="E26" s="155">
        <f t="shared" si="3"/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1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2"/>
        <v>-109.20000000000003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66"/>
      <c r="B27" s="73" t="s">
        <v>5</v>
      </c>
      <c r="C27" s="217">
        <v>45157</v>
      </c>
      <c r="D27" s="154"/>
      <c r="E27" s="155"/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1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2"/>
        <v>-109.20000000000003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66"/>
      <c r="B28" s="73" t="s">
        <v>6</v>
      </c>
      <c r="C28" s="217">
        <v>45158</v>
      </c>
      <c r="D28" s="154"/>
      <c r="E28" s="155"/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1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2"/>
        <v>-109.20000000000003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6"/>
      <c r="B29" s="73" t="s">
        <v>0</v>
      </c>
      <c r="C29" s="217">
        <v>45159</v>
      </c>
      <c r="D29" s="154"/>
      <c r="E29" s="155">
        <f>H4*E4/100</f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1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2"/>
        <v>-117.60000000000004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66"/>
      <c r="B30" s="73" t="s">
        <v>1</v>
      </c>
      <c r="C30" s="217">
        <v>45160</v>
      </c>
      <c r="D30" s="154"/>
      <c r="E30" s="155">
        <f>H4*E4/100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1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2"/>
        <v>-126.00000000000004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66"/>
      <c r="B31" s="73" t="s">
        <v>2</v>
      </c>
      <c r="C31" s="217">
        <v>45161</v>
      </c>
      <c r="D31" s="154"/>
      <c r="E31" s="155">
        <f>$H$4*$E$4/100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1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2"/>
        <v>-134.40000000000003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66"/>
      <c r="B32" s="73" t="s">
        <v>3</v>
      </c>
      <c r="C32" s="217">
        <v>45162</v>
      </c>
      <c r="D32" s="154"/>
      <c r="E32" s="155">
        <f t="shared" si="3"/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1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2"/>
        <v>-142.80000000000004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66"/>
      <c r="B33" s="73" t="s">
        <v>4</v>
      </c>
      <c r="C33" s="217">
        <v>45163</v>
      </c>
      <c r="D33" s="154"/>
      <c r="E33" s="155">
        <f t="shared" si="3"/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1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2"/>
        <v>-151.20000000000005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66"/>
      <c r="B34" s="73" t="s">
        <v>5</v>
      </c>
      <c r="C34" s="217">
        <v>45164</v>
      </c>
      <c r="D34" s="154"/>
      <c r="E34" s="155"/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1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2"/>
        <v>-151.20000000000005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66"/>
      <c r="B35" s="73" t="s">
        <v>6</v>
      </c>
      <c r="C35" s="217">
        <v>45165</v>
      </c>
      <c r="D35" s="154"/>
      <c r="E35" s="155"/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1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2"/>
        <v>-151.20000000000005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6"/>
      <c r="B36" s="73" t="s">
        <v>0</v>
      </c>
      <c r="C36" s="217">
        <v>45166</v>
      </c>
      <c r="D36" s="154"/>
      <c r="E36" s="155">
        <f>H4*E4/100</f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1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2"/>
        <v>-159.60000000000005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66"/>
      <c r="B37" s="73" t="s">
        <v>1</v>
      </c>
      <c r="C37" s="217">
        <v>45167</v>
      </c>
      <c r="D37" s="154"/>
      <c r="E37" s="155">
        <f>H4*E4/100</f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1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2"/>
        <v>-168.00000000000006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66"/>
      <c r="B38" s="73" t="s">
        <v>2</v>
      </c>
      <c r="C38" s="217">
        <v>45168</v>
      </c>
      <c r="D38" s="154"/>
      <c r="E38" s="155">
        <f>$H$4*$E$4/100</f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1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2"/>
        <v>-176.40000000000006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66"/>
      <c r="B39" s="73" t="s">
        <v>3</v>
      </c>
      <c r="C39" s="217">
        <v>45169</v>
      </c>
      <c r="D39" s="154"/>
      <c r="E39" s="155">
        <f t="shared" si="3"/>
        <v>8.4</v>
      </c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1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2"/>
        <v>-184.80000000000007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0"/>
        <v>0</v>
      </c>
      <c r="AS39" s="150"/>
      <c r="AT39" s="208"/>
      <c r="AU39" s="146"/>
      <c r="AV39" s="151"/>
      <c r="AW39" s="131"/>
    </row>
    <row r="40" spans="1:49" ht="11.25">
      <c r="A40" s="53"/>
      <c r="D40" s="178"/>
      <c r="E40" s="57">
        <f>SUM(E9:E39)</f>
        <v>184.80000000000007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2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23" priority="1" stopIfTrue="1" operator="lessThan">
      <formula>-20</formula>
    </cfRule>
    <cfRule type="cellIs" dxfId="22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AW44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19" sqref="E19"/>
    </sheetView>
  </sheetViews>
  <sheetFormatPr baseColWidth="10" defaultColWidth="11.42578125" defaultRowHeight="12.75"/>
  <cols>
    <col min="1" max="1" width="0.85546875" style="1" customWidth="1"/>
    <col min="2" max="2" width="9.7109375" style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0.7109375" style="1" customWidth="1"/>
    <col min="27" max="27" width="0.85546875" style="1" customWidth="1"/>
    <col min="28" max="28" width="11.7109375" style="1" customWidth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49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49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26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</row>
    <row r="3" spans="1:49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18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49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August!Z6</f>
        <v>0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49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49" s="4" customFormat="1" ht="13.5" thickBot="1">
      <c r="A6" s="41"/>
      <c r="B6" s="75" t="s">
        <v>40</v>
      </c>
      <c r="C6" s="96">
        <f>Jahr!D18</f>
        <v>2023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August!Z39</f>
        <v>-184.80000000000007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19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49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18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49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59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49" ht="11.25">
      <c r="A9" s="66"/>
      <c r="B9" s="73" t="s">
        <v>4</v>
      </c>
      <c r="C9" s="217">
        <v>45170</v>
      </c>
      <c r="D9" s="166"/>
      <c r="E9" s="155">
        <f t="shared" ref="E9:E37" si="0">$H$4*$E$4/100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-193.20000000000007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8" si="1">SUM(P9-R9-T9+X9-(SUM(AD9:AP9))-AT9)</f>
        <v>0</v>
      </c>
      <c r="AS9" s="146"/>
      <c r="AT9" s="208"/>
      <c r="AU9" s="146"/>
      <c r="AV9" s="151"/>
      <c r="AW9" s="131"/>
    </row>
    <row r="10" spans="1:49" ht="11.25">
      <c r="A10" s="66"/>
      <c r="B10" s="73" t="s">
        <v>5</v>
      </c>
      <c r="C10" s="217">
        <v>45171</v>
      </c>
      <c r="D10" s="154"/>
      <c r="E10" s="155"/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8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3">Z9+P10-E10</f>
        <v>-193.20000000000007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1"/>
        <v>0</v>
      </c>
      <c r="AS10" s="146"/>
      <c r="AT10" s="208"/>
      <c r="AU10" s="146"/>
      <c r="AV10" s="151"/>
      <c r="AW10" s="131"/>
    </row>
    <row r="11" spans="1:49" ht="11.25">
      <c r="A11" s="66"/>
      <c r="B11" s="73" t="s">
        <v>6</v>
      </c>
      <c r="C11" s="217">
        <v>45172</v>
      </c>
      <c r="D11" s="154"/>
      <c r="E11" s="155"/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3"/>
        <v>-193.20000000000007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1"/>
        <v>0</v>
      </c>
      <c r="AS11" s="146"/>
      <c r="AT11" s="208"/>
      <c r="AU11" s="146"/>
      <c r="AV11" s="151"/>
      <c r="AW11" s="131"/>
    </row>
    <row r="12" spans="1:49" ht="11.25">
      <c r="A12" s="66"/>
      <c r="B12" s="73" t="s">
        <v>0</v>
      </c>
      <c r="C12" s="217">
        <v>45173</v>
      </c>
      <c r="D12" s="154"/>
      <c r="E12" s="155">
        <f>H4*E4/100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-201.60000000000008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1"/>
        <v>0</v>
      </c>
      <c r="AS12" s="146"/>
      <c r="AT12" s="208"/>
      <c r="AU12" s="146"/>
      <c r="AV12" s="151"/>
      <c r="AW12" s="131"/>
    </row>
    <row r="13" spans="1:49" ht="11.25">
      <c r="A13" s="66"/>
      <c r="B13" s="73" t="s">
        <v>1</v>
      </c>
      <c r="C13" s="217">
        <v>45174</v>
      </c>
      <c r="D13" s="154"/>
      <c r="E13" s="155">
        <f>H4*E4/100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3"/>
        <v>-210.00000000000009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1"/>
        <v>0</v>
      </c>
      <c r="AS13" s="146"/>
      <c r="AT13" s="208"/>
      <c r="AU13" s="146"/>
      <c r="AV13" s="151"/>
      <c r="AW13" s="131"/>
    </row>
    <row r="14" spans="1:49" ht="11.25">
      <c r="A14" s="66"/>
      <c r="B14" s="73" t="s">
        <v>2</v>
      </c>
      <c r="C14" s="217">
        <v>45175</v>
      </c>
      <c r="D14" s="154"/>
      <c r="E14" s="155">
        <f t="shared" si="0"/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-218.40000000000009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1"/>
        <v>0</v>
      </c>
      <c r="AS14" s="150"/>
      <c r="AT14" s="208"/>
      <c r="AU14" s="146"/>
      <c r="AV14" s="151"/>
      <c r="AW14" s="131"/>
    </row>
    <row r="15" spans="1:49" ht="11.25">
      <c r="A15" s="66"/>
      <c r="B15" s="73" t="s">
        <v>3</v>
      </c>
      <c r="C15" s="217">
        <v>45176</v>
      </c>
      <c r="D15" s="154"/>
      <c r="E15" s="155">
        <f t="shared" si="0"/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-226.8000000000001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1"/>
        <v>0</v>
      </c>
      <c r="AS15" s="150"/>
      <c r="AT15" s="208"/>
      <c r="AU15" s="146"/>
      <c r="AV15" s="151"/>
      <c r="AW15" s="131"/>
    </row>
    <row r="16" spans="1:49" ht="11.25">
      <c r="A16" s="66"/>
      <c r="B16" s="73" t="s">
        <v>4</v>
      </c>
      <c r="C16" s="217">
        <v>45177</v>
      </c>
      <c r="D16" s="154"/>
      <c r="E16" s="155">
        <f t="shared" si="0"/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-235.2000000000001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1"/>
        <v>0</v>
      </c>
      <c r="AS16" s="150"/>
      <c r="AT16" s="208"/>
      <c r="AU16" s="146"/>
      <c r="AV16" s="151"/>
      <c r="AW16" s="131"/>
    </row>
    <row r="17" spans="1:49" ht="11.25">
      <c r="A17" s="66"/>
      <c r="B17" s="73" t="s">
        <v>5</v>
      </c>
      <c r="C17" s="217">
        <v>45178</v>
      </c>
      <c r="D17" s="154"/>
      <c r="E17" s="155"/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-235.2000000000001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1"/>
        <v>0</v>
      </c>
      <c r="AS17" s="150"/>
      <c r="AT17" s="208"/>
      <c r="AU17" s="146"/>
      <c r="AV17" s="151"/>
      <c r="AW17" s="131"/>
    </row>
    <row r="18" spans="1:49" ht="11.25">
      <c r="A18" s="66"/>
      <c r="B18" s="73" t="s">
        <v>6</v>
      </c>
      <c r="C18" s="217">
        <v>45179</v>
      </c>
      <c r="D18" s="154"/>
      <c r="E18" s="155"/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-235.2000000000001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1"/>
        <v>0</v>
      </c>
      <c r="AS18" s="150"/>
      <c r="AT18" s="208"/>
      <c r="AU18" s="146"/>
      <c r="AV18" s="151"/>
      <c r="AW18" s="131"/>
    </row>
    <row r="19" spans="1:49" ht="11.25">
      <c r="A19" s="66"/>
      <c r="B19" s="73" t="s">
        <v>0</v>
      </c>
      <c r="C19" s="217">
        <v>45180</v>
      </c>
      <c r="D19" s="154"/>
      <c r="E19" s="155">
        <f>H4*E4/100</f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-243.60000000000011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1"/>
        <v>0</v>
      </c>
      <c r="AS19" s="150"/>
      <c r="AT19" s="208"/>
      <c r="AU19" s="146"/>
      <c r="AV19" s="151"/>
      <c r="AW19" s="131"/>
    </row>
    <row r="20" spans="1:49" ht="11.25">
      <c r="A20" s="66"/>
      <c r="B20" s="73" t="s">
        <v>1</v>
      </c>
      <c r="C20" s="217">
        <v>45181</v>
      </c>
      <c r="D20" s="154"/>
      <c r="E20" s="155">
        <f>H4*E4/100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-252.00000000000011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1"/>
        <v>0</v>
      </c>
      <c r="AS20" s="150"/>
      <c r="AT20" s="208"/>
      <c r="AU20" s="146"/>
      <c r="AV20" s="151"/>
      <c r="AW20" s="131"/>
    </row>
    <row r="21" spans="1:49" ht="11.25">
      <c r="A21" s="66"/>
      <c r="B21" s="73" t="s">
        <v>2</v>
      </c>
      <c r="C21" s="217">
        <v>45182</v>
      </c>
      <c r="D21" s="154"/>
      <c r="E21" s="155">
        <f t="shared" si="0"/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-260.40000000000009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1"/>
        <v>0</v>
      </c>
      <c r="AS21" s="150"/>
      <c r="AT21" s="208"/>
      <c r="AU21" s="146"/>
      <c r="AV21" s="151"/>
      <c r="AW21" s="131"/>
    </row>
    <row r="22" spans="1:49" ht="11.25">
      <c r="A22" s="66"/>
      <c r="B22" s="73" t="s">
        <v>3</v>
      </c>
      <c r="C22" s="217">
        <v>45183</v>
      </c>
      <c r="D22" s="154"/>
      <c r="E22" s="155">
        <f t="shared" si="0"/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-268.80000000000007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1"/>
        <v>0</v>
      </c>
      <c r="AS22" s="150"/>
      <c r="AT22" s="208"/>
      <c r="AU22" s="146"/>
      <c r="AV22" s="151"/>
      <c r="AW22" s="131"/>
    </row>
    <row r="23" spans="1:49" ht="11.25">
      <c r="A23" s="66"/>
      <c r="B23" s="73" t="s">
        <v>4</v>
      </c>
      <c r="C23" s="217">
        <v>45184</v>
      </c>
      <c r="D23" s="154"/>
      <c r="E23" s="155">
        <f t="shared" si="0"/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-277.20000000000005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1"/>
        <v>0</v>
      </c>
      <c r="AS23" s="150"/>
      <c r="AT23" s="208"/>
      <c r="AU23" s="146"/>
      <c r="AV23" s="151"/>
      <c r="AW23" s="131"/>
    </row>
    <row r="24" spans="1:49" ht="11.25">
      <c r="A24" s="66"/>
      <c r="B24" s="73" t="s">
        <v>5</v>
      </c>
      <c r="C24" s="217">
        <v>45185</v>
      </c>
      <c r="D24" s="154"/>
      <c r="E24" s="155"/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-277.20000000000005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1"/>
        <v>0</v>
      </c>
      <c r="AS24" s="150"/>
      <c r="AT24" s="208"/>
      <c r="AU24" s="146"/>
      <c r="AV24" s="151"/>
      <c r="AW24" s="131"/>
    </row>
    <row r="25" spans="1:49" ht="11.25">
      <c r="A25" s="66"/>
      <c r="B25" s="73" t="s">
        <v>6</v>
      </c>
      <c r="C25" s="217">
        <v>45186</v>
      </c>
      <c r="D25" s="154"/>
      <c r="E25" s="155"/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-277.20000000000005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1"/>
        <v>0</v>
      </c>
      <c r="AS25" s="150"/>
      <c r="AT25" s="208"/>
      <c r="AU25" s="146"/>
      <c r="AV25" s="151"/>
      <c r="AW25" s="131"/>
    </row>
    <row r="26" spans="1:49" ht="11.25">
      <c r="A26" s="66"/>
      <c r="B26" s="73" t="s">
        <v>0</v>
      </c>
      <c r="C26" s="217">
        <v>45187</v>
      </c>
      <c r="D26" s="154"/>
      <c r="E26" s="155">
        <f>H4*E4/100</f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-285.60000000000002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1"/>
        <v>0</v>
      </c>
      <c r="AS26" s="150"/>
      <c r="AT26" s="208"/>
      <c r="AU26" s="146"/>
      <c r="AV26" s="151"/>
      <c r="AW26" s="131"/>
    </row>
    <row r="27" spans="1:49" ht="11.25">
      <c r="A27" s="66"/>
      <c r="B27" s="73" t="s">
        <v>1</v>
      </c>
      <c r="C27" s="217">
        <v>45188</v>
      </c>
      <c r="D27" s="154"/>
      <c r="E27" s="155">
        <f>H4*E4/100</f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-294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1"/>
        <v>0</v>
      </c>
      <c r="AS27" s="150"/>
      <c r="AT27" s="208"/>
      <c r="AU27" s="146"/>
      <c r="AV27" s="151"/>
      <c r="AW27" s="131"/>
    </row>
    <row r="28" spans="1:49" ht="11.25">
      <c r="A28" s="66"/>
      <c r="B28" s="73" t="s">
        <v>2</v>
      </c>
      <c r="C28" s="217">
        <v>45189</v>
      </c>
      <c r="D28" s="154"/>
      <c r="E28" s="155">
        <f>$H$4*$E$4/100</f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-302.39999999999998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1"/>
        <v>0</v>
      </c>
      <c r="AS28" s="150"/>
      <c r="AT28" s="208"/>
      <c r="AU28" s="146"/>
      <c r="AV28" s="151"/>
      <c r="AW28" s="131"/>
    </row>
    <row r="29" spans="1:49" ht="11.25">
      <c r="A29" s="66"/>
      <c r="B29" s="73" t="s">
        <v>3</v>
      </c>
      <c r="C29" s="217">
        <v>45190</v>
      </c>
      <c r="D29" s="154"/>
      <c r="E29" s="155">
        <f t="shared" si="0"/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-310.79999999999995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1"/>
        <v>0</v>
      </c>
      <c r="AS29" s="150"/>
      <c r="AT29" s="208"/>
      <c r="AU29" s="146"/>
      <c r="AV29" s="151"/>
      <c r="AW29" s="131"/>
    </row>
    <row r="30" spans="1:49" ht="11.25">
      <c r="A30" s="66"/>
      <c r="B30" s="73" t="s">
        <v>4</v>
      </c>
      <c r="C30" s="217">
        <v>45191</v>
      </c>
      <c r="D30" s="154"/>
      <c r="E30" s="155">
        <f>$H$4*$E$4/100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-319.19999999999993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1"/>
        <v>0</v>
      </c>
      <c r="AS30" s="150"/>
      <c r="AT30" s="208"/>
      <c r="AU30" s="146"/>
      <c r="AV30" s="151"/>
      <c r="AW30" s="131"/>
    </row>
    <row r="31" spans="1:49" ht="11.25">
      <c r="A31" s="66"/>
      <c r="B31" s="73" t="s">
        <v>5</v>
      </c>
      <c r="C31" s="217">
        <v>45192</v>
      </c>
      <c r="D31" s="154"/>
      <c r="E31" s="155"/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-319.19999999999993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1"/>
        <v>0</v>
      </c>
      <c r="AS31" s="150"/>
      <c r="AT31" s="208"/>
      <c r="AU31" s="146"/>
      <c r="AV31" s="151"/>
      <c r="AW31" s="131"/>
    </row>
    <row r="32" spans="1:49" ht="11.25">
      <c r="A32" s="66"/>
      <c r="B32" s="73" t="s">
        <v>6</v>
      </c>
      <c r="C32" s="217">
        <v>45193</v>
      </c>
      <c r="D32" s="154"/>
      <c r="E32" s="155"/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-319.19999999999993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1"/>
        <v>0</v>
      </c>
      <c r="AS32" s="150"/>
      <c r="AT32" s="208"/>
      <c r="AU32" s="146"/>
      <c r="AV32" s="151"/>
      <c r="AW32" s="131"/>
    </row>
    <row r="33" spans="1:49" ht="11.25">
      <c r="A33" s="66"/>
      <c r="B33" s="73" t="s">
        <v>0</v>
      </c>
      <c r="C33" s="217">
        <v>45194</v>
      </c>
      <c r="D33" s="154"/>
      <c r="E33" s="155">
        <f>H4*E4/100</f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-327.59999999999991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1"/>
        <v>0</v>
      </c>
      <c r="AS33" s="150"/>
      <c r="AT33" s="208"/>
      <c r="AU33" s="146"/>
      <c r="AV33" s="151"/>
      <c r="AW33" s="131"/>
    </row>
    <row r="34" spans="1:49" ht="11.25">
      <c r="A34" s="66"/>
      <c r="B34" s="73" t="s">
        <v>1</v>
      </c>
      <c r="C34" s="217">
        <v>45195</v>
      </c>
      <c r="D34" s="154"/>
      <c r="E34" s="155">
        <f>H4*E4/100</f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-335.99999999999989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1"/>
        <v>0</v>
      </c>
      <c r="AS34" s="150"/>
      <c r="AT34" s="208"/>
      <c r="AU34" s="146"/>
      <c r="AV34" s="151"/>
      <c r="AW34" s="131"/>
    </row>
    <row r="35" spans="1:49" ht="11.25">
      <c r="A35" s="66"/>
      <c r="B35" s="73" t="s">
        <v>2</v>
      </c>
      <c r="C35" s="217">
        <v>45196</v>
      </c>
      <c r="D35" s="154"/>
      <c r="E35" s="155">
        <f>$H$4*$E$4/100</f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-344.39999999999986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1"/>
        <v>0</v>
      </c>
      <c r="AS35" s="150"/>
      <c r="AT35" s="208"/>
      <c r="AU35" s="146"/>
      <c r="AV35" s="151"/>
      <c r="AW35" s="131"/>
    </row>
    <row r="36" spans="1:49" ht="11.25">
      <c r="A36" s="66"/>
      <c r="B36" s="73" t="s">
        <v>3</v>
      </c>
      <c r="C36" s="217">
        <v>45197</v>
      </c>
      <c r="D36" s="154"/>
      <c r="E36" s="155">
        <f t="shared" si="0"/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-352.79999999999984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1"/>
        <v>0</v>
      </c>
      <c r="AS36" s="150"/>
      <c r="AT36" s="208"/>
      <c r="AU36" s="146"/>
      <c r="AV36" s="151"/>
      <c r="AW36" s="131"/>
    </row>
    <row r="37" spans="1:49" ht="11.25">
      <c r="A37" s="66"/>
      <c r="B37" s="73" t="s">
        <v>4</v>
      </c>
      <c r="C37" s="217">
        <v>45198</v>
      </c>
      <c r="D37" s="154"/>
      <c r="E37" s="155">
        <f t="shared" si="0"/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2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-361.19999999999982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1"/>
        <v>0</v>
      </c>
      <c r="AS37" s="150"/>
      <c r="AT37" s="208"/>
      <c r="AU37" s="146"/>
      <c r="AV37" s="151"/>
      <c r="AW37" s="131"/>
    </row>
    <row r="38" spans="1:49" ht="11.25">
      <c r="A38" s="66"/>
      <c r="B38" s="73" t="s">
        <v>5</v>
      </c>
      <c r="C38" s="217">
        <v>45199</v>
      </c>
      <c r="D38" s="154"/>
      <c r="E38" s="155"/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2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-361.19999999999982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1"/>
        <v>0</v>
      </c>
      <c r="AS38" s="150"/>
      <c r="AT38" s="208"/>
      <c r="AU38" s="146"/>
      <c r="AV38" s="151"/>
      <c r="AW38" s="131"/>
    </row>
    <row r="39" spans="1:49" ht="11.25">
      <c r="A39" s="66"/>
      <c r="B39" s="67"/>
      <c r="C39" s="156"/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/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-361.19999999999982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/>
      <c r="AS39" s="150"/>
      <c r="AT39" s="208"/>
      <c r="AU39" s="146"/>
      <c r="AV39" s="151"/>
      <c r="AW39" s="131"/>
    </row>
    <row r="40" spans="1:49" ht="11.25">
      <c r="A40" s="53"/>
      <c r="B40" s="54"/>
      <c r="C40" s="157"/>
      <c r="D40" s="178"/>
      <c r="E40" s="57">
        <f>SUM(E9:E39)</f>
        <v>176.40000000000006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0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  <row r="44" spans="1:49" ht="11.25">
      <c r="Y44" s="1"/>
      <c r="Z44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21" priority="1" stopIfTrue="1" operator="lessThan">
      <formula>-20</formula>
    </cfRule>
    <cfRule type="cellIs" dxfId="20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AX43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41" sqref="E41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2851562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Sept!Z6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41</v>
      </c>
      <c r="C6" s="96">
        <f>Jahr!D18</f>
        <v>2023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Sept!Z39</f>
        <v>-361.19999999999982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67" t="s">
        <v>6</v>
      </c>
      <c r="C9" s="156">
        <v>45200</v>
      </c>
      <c r="D9" s="166"/>
      <c r="E9" s="155"/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-361.19999999999982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0</v>
      </c>
      <c r="C10" s="156">
        <v>45201</v>
      </c>
      <c r="D10" s="154"/>
      <c r="E10" s="155">
        <f>H4*E4/100</f>
        <v>8.4</v>
      </c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9" si="1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2">Z9+P10-E10</f>
        <v>-369.5999999999998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1</v>
      </c>
      <c r="C11" s="156">
        <v>45202</v>
      </c>
      <c r="D11" s="154"/>
      <c r="E11" s="155">
        <f>H4*E4/100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1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2"/>
        <v>-377.99999999999977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2</v>
      </c>
      <c r="C12" s="156">
        <v>45203</v>
      </c>
      <c r="D12" s="154"/>
      <c r="E12" s="155">
        <f t="shared" ref="E12:E35" si="3">$H$4*$E$4/100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1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2"/>
        <v>-386.39999999999975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3</v>
      </c>
      <c r="C13" s="156">
        <v>45204</v>
      </c>
      <c r="D13" s="154"/>
      <c r="E13" s="155">
        <f t="shared" si="3"/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1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2"/>
        <v>-394.79999999999973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4</v>
      </c>
      <c r="C14" s="156">
        <v>45205</v>
      </c>
      <c r="D14" s="154"/>
      <c r="E14" s="155">
        <f t="shared" si="3"/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1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2"/>
        <v>-403.1999999999997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5</v>
      </c>
      <c r="C15" s="156">
        <v>45206</v>
      </c>
      <c r="D15" s="154"/>
      <c r="E15" s="155"/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1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2"/>
        <v>-403.1999999999997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6</v>
      </c>
      <c r="C16" s="156">
        <v>45207</v>
      </c>
      <c r="D16" s="154"/>
      <c r="E16" s="155"/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1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2"/>
        <v>-403.1999999999997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0</v>
      </c>
      <c r="C17" s="156">
        <v>45208</v>
      </c>
      <c r="D17" s="154"/>
      <c r="E17" s="155">
        <f>H4*E4/100</f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1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2"/>
        <v>-411.59999999999968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1</v>
      </c>
      <c r="C18" s="156">
        <v>45209</v>
      </c>
      <c r="D18" s="154"/>
      <c r="E18" s="155">
        <f>H4*E4/100</f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1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2"/>
        <v>-419.99999999999966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2</v>
      </c>
      <c r="C19" s="156">
        <v>45210</v>
      </c>
      <c r="D19" s="154"/>
      <c r="E19" s="155">
        <f t="shared" si="3"/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1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2"/>
        <v>-428.39999999999964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3</v>
      </c>
      <c r="C20" s="156">
        <v>45211</v>
      </c>
      <c r="D20" s="154"/>
      <c r="E20" s="155">
        <f t="shared" si="3"/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1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2"/>
        <v>-436.79999999999961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4</v>
      </c>
      <c r="C21" s="156">
        <v>45212</v>
      </c>
      <c r="D21" s="154"/>
      <c r="E21" s="155">
        <f t="shared" si="3"/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1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2"/>
        <v>-445.19999999999959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5</v>
      </c>
      <c r="C22" s="156">
        <v>45213</v>
      </c>
      <c r="D22" s="154"/>
      <c r="E22" s="155"/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1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2"/>
        <v>-445.19999999999959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6</v>
      </c>
      <c r="C23" s="156">
        <v>45214</v>
      </c>
      <c r="D23" s="154"/>
      <c r="E23" s="155"/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1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2"/>
        <v>-445.19999999999959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0</v>
      </c>
      <c r="C24" s="156">
        <v>45215</v>
      </c>
      <c r="D24" s="154"/>
      <c r="E24" s="155">
        <f>H4*E4/100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1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2"/>
        <v>-453.59999999999957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1</v>
      </c>
      <c r="C25" s="156">
        <v>45216</v>
      </c>
      <c r="D25" s="154"/>
      <c r="E25" s="155">
        <f>H4*E4/100</f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1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2"/>
        <v>-461.99999999999955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2</v>
      </c>
      <c r="C26" s="156">
        <v>45217</v>
      </c>
      <c r="D26" s="154"/>
      <c r="E26" s="155">
        <f t="shared" si="3"/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1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2"/>
        <v>-470.39999999999952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3</v>
      </c>
      <c r="C27" s="156">
        <v>45218</v>
      </c>
      <c r="D27" s="154"/>
      <c r="E27" s="155">
        <f t="shared" si="3"/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1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2"/>
        <v>-478.7999999999995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4</v>
      </c>
      <c r="C28" s="156">
        <v>45219</v>
      </c>
      <c r="D28" s="154"/>
      <c r="E28" s="155">
        <f t="shared" si="3"/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1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2"/>
        <v>-487.19999999999948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5</v>
      </c>
      <c r="C29" s="156">
        <v>45220</v>
      </c>
      <c r="D29" s="154"/>
      <c r="E29" s="155"/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1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2"/>
        <v>-487.19999999999948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6</v>
      </c>
      <c r="C30" s="156">
        <v>45221</v>
      </c>
      <c r="D30" s="154"/>
      <c r="E30" s="155"/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1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2"/>
        <v>-487.19999999999948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0</v>
      </c>
      <c r="C31" s="156">
        <v>45222</v>
      </c>
      <c r="D31" s="154"/>
      <c r="E31" s="155">
        <f>H4*E4/100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1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2"/>
        <v>-495.59999999999945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1</v>
      </c>
      <c r="C32" s="156">
        <v>45223</v>
      </c>
      <c r="D32" s="154"/>
      <c r="E32" s="155">
        <f>H4*E4/100</f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1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2"/>
        <v>-503.99999999999943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2</v>
      </c>
      <c r="C33" s="156">
        <v>45224</v>
      </c>
      <c r="D33" s="154"/>
      <c r="E33" s="155">
        <f t="shared" si="3"/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1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2"/>
        <v>-512.39999999999941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3</v>
      </c>
      <c r="C34" s="156">
        <v>45225</v>
      </c>
      <c r="D34" s="154"/>
      <c r="E34" s="155">
        <f t="shared" si="3"/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1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2"/>
        <v>-520.79999999999939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4</v>
      </c>
      <c r="C35" s="156">
        <v>45226</v>
      </c>
      <c r="D35" s="154"/>
      <c r="E35" s="155">
        <f t="shared" si="3"/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1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2"/>
        <v>-529.19999999999936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5</v>
      </c>
      <c r="C36" s="156">
        <v>45227</v>
      </c>
      <c r="D36" s="154"/>
      <c r="E36" s="155"/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1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2"/>
        <v>-529.19999999999936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6</v>
      </c>
      <c r="C37" s="156">
        <v>45228</v>
      </c>
      <c r="D37" s="154"/>
      <c r="E37" s="155"/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1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2"/>
        <v>-529.19999999999936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0</v>
      </c>
      <c r="C38" s="156">
        <v>45229</v>
      </c>
      <c r="D38" s="154"/>
      <c r="E38" s="155">
        <f>H4*E4/100</f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1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2"/>
        <v>-537.59999999999934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1</v>
      </c>
      <c r="C39" s="156">
        <v>45230</v>
      </c>
      <c r="D39" s="154"/>
      <c r="E39" s="155">
        <f>H4*E4/100</f>
        <v>8.4</v>
      </c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1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2"/>
        <v>-545.99999999999932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0"/>
        <v>0</v>
      </c>
      <c r="AS39" s="150"/>
      <c r="AT39" s="208"/>
      <c r="AU39" s="146"/>
      <c r="AV39" s="151"/>
      <c r="AW39" s="131"/>
    </row>
    <row r="40" spans="1:49" ht="11.25">
      <c r="A40" s="53"/>
      <c r="C40" s="157"/>
      <c r="D40" s="178"/>
      <c r="E40" s="57">
        <f>SUM(E9:E39)</f>
        <v>184.80000000000007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7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2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  <c r="AB41" s="103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19" priority="1" stopIfTrue="1" operator="lessThan">
      <formula>-20</formula>
    </cfRule>
    <cfRule type="cellIs" dxfId="18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AX44"/>
  <sheetViews>
    <sheetView showGridLines="0" showRowColHeaders="0" topLeftCell="B1" zoomScale="115" zoomScaleNormal="115" workbookViewId="0">
      <pane xSplit="5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10" sqref="E10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8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42578125" style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Okt.!Z6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42</v>
      </c>
      <c r="C6" s="96">
        <f>Jahr!D18</f>
        <v>2023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Okt.!Z39</f>
        <v>-545.99999999999932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44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45"/>
      <c r="B9" s="66" t="s">
        <v>2</v>
      </c>
      <c r="C9" s="156">
        <v>45231</v>
      </c>
      <c r="D9" s="166"/>
      <c r="E9" s="155">
        <f>$H$4*$E$4/100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-554.3999999999993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8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53"/>
      <c r="B10" s="66" t="s">
        <v>3</v>
      </c>
      <c r="C10" s="156">
        <v>45232</v>
      </c>
      <c r="D10" s="154"/>
      <c r="E10" s="155">
        <f t="shared" ref="E10:E38" si="1">$H$4*$E$4/100</f>
        <v>8.4</v>
      </c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8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3">Z9+P10-E10</f>
        <v>-562.79999999999927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53"/>
      <c r="B11" s="66" t="s">
        <v>4</v>
      </c>
      <c r="C11" s="156">
        <v>45233</v>
      </c>
      <c r="D11" s="154"/>
      <c r="E11" s="155">
        <f t="shared" si="1"/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3"/>
        <v>-571.19999999999925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53"/>
      <c r="B12" s="66" t="s">
        <v>5</v>
      </c>
      <c r="C12" s="156">
        <v>45234</v>
      </c>
      <c r="D12" s="154"/>
      <c r="E12" s="155"/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-571.19999999999925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53"/>
      <c r="B13" s="66" t="s">
        <v>6</v>
      </c>
      <c r="C13" s="156">
        <v>45235</v>
      </c>
      <c r="D13" s="154"/>
      <c r="E13" s="155"/>
      <c r="F13" s="154"/>
      <c r="G13" s="143"/>
      <c r="H13" s="143"/>
      <c r="I13" s="144"/>
      <c r="J13" s="143"/>
      <c r="K13" s="143"/>
      <c r="L13" s="144"/>
      <c r="M13" s="143"/>
      <c r="N13" s="143"/>
      <c r="O13" s="150">
        <f t="shared" ref="O13:O39" si="4">(G13-F13)+(J13-I13)+(M13-L13)+(Q13*($H$4*$E$4/100))+S13+U13</f>
        <v>0</v>
      </c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3"/>
        <v>-571.19999999999925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53"/>
      <c r="B14" s="66" t="s">
        <v>0</v>
      </c>
      <c r="C14" s="156">
        <v>45236</v>
      </c>
      <c r="D14" s="154"/>
      <c r="E14" s="155">
        <f>H4*E4/100</f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50">
        <f t="shared" si="4"/>
        <v>0</v>
      </c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-579.59999999999923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1"/>
      <c r="B15" s="66" t="s">
        <v>1</v>
      </c>
      <c r="C15" s="156">
        <v>45237</v>
      </c>
      <c r="D15" s="154"/>
      <c r="E15" s="155">
        <f>H4*E4/100</f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50">
        <f t="shared" si="4"/>
        <v>0</v>
      </c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-587.9999999999992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45"/>
      <c r="B16" s="66" t="s">
        <v>2</v>
      </c>
      <c r="C16" s="156">
        <v>45238</v>
      </c>
      <c r="D16" s="154"/>
      <c r="E16" s="155">
        <f t="shared" si="1"/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50">
        <f t="shared" si="4"/>
        <v>0</v>
      </c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-596.39999999999918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53"/>
      <c r="B17" s="66" t="s">
        <v>3</v>
      </c>
      <c r="C17" s="156">
        <v>45239</v>
      </c>
      <c r="D17" s="154"/>
      <c r="E17" s="155">
        <f t="shared" si="1"/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50">
        <f t="shared" si="4"/>
        <v>0</v>
      </c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-604.79999999999916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53"/>
      <c r="B18" s="66" t="s">
        <v>4</v>
      </c>
      <c r="C18" s="156">
        <v>45240</v>
      </c>
      <c r="D18" s="154"/>
      <c r="E18" s="155">
        <f t="shared" si="1"/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50">
        <f t="shared" si="4"/>
        <v>0</v>
      </c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-613.19999999999914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53"/>
      <c r="B19" s="66" t="s">
        <v>5</v>
      </c>
      <c r="C19" s="156">
        <v>45241</v>
      </c>
      <c r="D19" s="154"/>
      <c r="E19" s="155"/>
      <c r="F19" s="154"/>
      <c r="G19" s="143"/>
      <c r="H19" s="143"/>
      <c r="I19" s="144"/>
      <c r="J19" s="143"/>
      <c r="K19" s="143"/>
      <c r="L19" s="144"/>
      <c r="M19" s="143"/>
      <c r="N19" s="143"/>
      <c r="O19" s="150">
        <f t="shared" si="4"/>
        <v>0</v>
      </c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-613.19999999999914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53"/>
      <c r="B20" s="66" t="s">
        <v>6</v>
      </c>
      <c r="C20" s="156">
        <v>45242</v>
      </c>
      <c r="D20" s="154"/>
      <c r="E20" s="155"/>
      <c r="F20" s="154"/>
      <c r="G20" s="143"/>
      <c r="H20" s="143"/>
      <c r="I20" s="144"/>
      <c r="J20" s="143"/>
      <c r="K20" s="143"/>
      <c r="L20" s="144"/>
      <c r="M20" s="143"/>
      <c r="N20" s="143"/>
      <c r="O20" s="150">
        <f t="shared" si="4"/>
        <v>0</v>
      </c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-613.19999999999914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53"/>
      <c r="B21" s="66" t="s">
        <v>0</v>
      </c>
      <c r="C21" s="156">
        <v>45243</v>
      </c>
      <c r="D21" s="154"/>
      <c r="E21" s="155">
        <f>H4*E4/100</f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50">
        <f t="shared" si="4"/>
        <v>0</v>
      </c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-621.59999999999911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1"/>
      <c r="B22" s="66" t="s">
        <v>1</v>
      </c>
      <c r="C22" s="156">
        <v>45244</v>
      </c>
      <c r="D22" s="154"/>
      <c r="E22" s="155">
        <f>H4*E4/100</f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50">
        <f t="shared" si="4"/>
        <v>0</v>
      </c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-629.99999999999909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45"/>
      <c r="B23" s="66" t="s">
        <v>2</v>
      </c>
      <c r="C23" s="156">
        <v>45245</v>
      </c>
      <c r="D23" s="154"/>
      <c r="E23" s="155">
        <f t="shared" si="1"/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50">
        <f t="shared" si="4"/>
        <v>0</v>
      </c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-638.39999999999907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53"/>
      <c r="B24" s="66" t="s">
        <v>3</v>
      </c>
      <c r="C24" s="156">
        <v>45246</v>
      </c>
      <c r="D24" s="154"/>
      <c r="E24" s="155">
        <f t="shared" si="1"/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50">
        <f t="shared" si="4"/>
        <v>0</v>
      </c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-646.79999999999905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53"/>
      <c r="B25" s="66" t="s">
        <v>4</v>
      </c>
      <c r="C25" s="156">
        <v>45247</v>
      </c>
      <c r="D25" s="154"/>
      <c r="E25" s="155">
        <f t="shared" si="1"/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50">
        <f t="shared" si="4"/>
        <v>0</v>
      </c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-655.19999999999902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53"/>
      <c r="B26" s="66" t="s">
        <v>5</v>
      </c>
      <c r="C26" s="156">
        <v>45248</v>
      </c>
      <c r="D26" s="154"/>
      <c r="E26" s="155"/>
      <c r="F26" s="154"/>
      <c r="G26" s="143"/>
      <c r="H26" s="143"/>
      <c r="I26" s="144"/>
      <c r="J26" s="143"/>
      <c r="K26" s="143"/>
      <c r="L26" s="144"/>
      <c r="M26" s="143"/>
      <c r="N26" s="143"/>
      <c r="O26" s="150">
        <f t="shared" si="4"/>
        <v>0</v>
      </c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-655.19999999999902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53"/>
      <c r="B27" s="66" t="s">
        <v>6</v>
      </c>
      <c r="C27" s="156">
        <v>45249</v>
      </c>
      <c r="D27" s="154"/>
      <c r="E27" s="155"/>
      <c r="F27" s="154"/>
      <c r="G27" s="143"/>
      <c r="H27" s="143"/>
      <c r="I27" s="144"/>
      <c r="J27" s="143"/>
      <c r="K27" s="143"/>
      <c r="L27" s="144"/>
      <c r="M27" s="143"/>
      <c r="N27" s="143"/>
      <c r="O27" s="150">
        <f t="shared" si="4"/>
        <v>0</v>
      </c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-655.19999999999902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53"/>
      <c r="B28" s="66" t="s">
        <v>0</v>
      </c>
      <c r="C28" s="156">
        <v>45250</v>
      </c>
      <c r="D28" s="154"/>
      <c r="E28" s="155">
        <f>H4*E4/100</f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50">
        <f t="shared" si="4"/>
        <v>0</v>
      </c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-663.599999999999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1"/>
      <c r="B29" s="66" t="s">
        <v>1</v>
      </c>
      <c r="C29" s="156">
        <v>45251</v>
      </c>
      <c r="D29" s="154"/>
      <c r="E29" s="155">
        <f>H4*E4/100</f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50">
        <f t="shared" si="4"/>
        <v>0</v>
      </c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-671.99999999999898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45"/>
      <c r="B30" s="66" t="s">
        <v>2</v>
      </c>
      <c r="C30" s="156">
        <v>45252</v>
      </c>
      <c r="D30" s="154"/>
      <c r="E30" s="155">
        <f t="shared" si="1"/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50">
        <f t="shared" si="4"/>
        <v>0</v>
      </c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-680.39999999999895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53"/>
      <c r="B31" s="66" t="s">
        <v>3</v>
      </c>
      <c r="C31" s="156">
        <v>45253</v>
      </c>
      <c r="D31" s="154"/>
      <c r="E31" s="155">
        <f t="shared" si="1"/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50">
        <f t="shared" si="4"/>
        <v>0</v>
      </c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-688.79999999999893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53"/>
      <c r="B32" s="66" t="s">
        <v>4</v>
      </c>
      <c r="C32" s="156">
        <v>45254</v>
      </c>
      <c r="D32" s="154"/>
      <c r="E32" s="155">
        <f t="shared" si="1"/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50">
        <f t="shared" si="4"/>
        <v>0</v>
      </c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-697.19999999999891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53"/>
      <c r="B33" s="66" t="s">
        <v>5</v>
      </c>
      <c r="C33" s="156">
        <v>45255</v>
      </c>
      <c r="D33" s="154"/>
      <c r="E33" s="155"/>
      <c r="F33" s="154"/>
      <c r="G33" s="143"/>
      <c r="H33" s="143"/>
      <c r="I33" s="144"/>
      <c r="J33" s="143"/>
      <c r="K33" s="143"/>
      <c r="L33" s="144"/>
      <c r="M33" s="143"/>
      <c r="N33" s="143"/>
      <c r="O33" s="150">
        <f t="shared" si="4"/>
        <v>0</v>
      </c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-697.19999999999891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53"/>
      <c r="B34" s="66" t="s">
        <v>6</v>
      </c>
      <c r="C34" s="156">
        <v>45256</v>
      </c>
      <c r="D34" s="154"/>
      <c r="E34" s="155"/>
      <c r="F34" s="154"/>
      <c r="G34" s="143"/>
      <c r="H34" s="143"/>
      <c r="I34" s="144"/>
      <c r="J34" s="143"/>
      <c r="K34" s="143"/>
      <c r="L34" s="144"/>
      <c r="M34" s="143"/>
      <c r="N34" s="143"/>
      <c r="O34" s="150">
        <f t="shared" si="4"/>
        <v>0</v>
      </c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-697.19999999999891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53"/>
      <c r="B35" s="66" t="s">
        <v>0</v>
      </c>
      <c r="C35" s="156">
        <v>45257</v>
      </c>
      <c r="D35" s="154"/>
      <c r="E35" s="155">
        <f>H4*E4/100</f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50">
        <f t="shared" si="4"/>
        <v>0</v>
      </c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-705.59999999999889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1"/>
      <c r="B36" s="66" t="s">
        <v>1</v>
      </c>
      <c r="C36" s="156">
        <v>45258</v>
      </c>
      <c r="D36" s="154"/>
      <c r="E36" s="155">
        <f>H4*E4/100</f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50">
        <f t="shared" si="4"/>
        <v>0</v>
      </c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-713.99999999999886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45"/>
      <c r="B37" s="66" t="s">
        <v>2</v>
      </c>
      <c r="C37" s="156">
        <v>45259</v>
      </c>
      <c r="D37" s="154"/>
      <c r="E37" s="155">
        <f t="shared" si="1"/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50">
        <f t="shared" si="4"/>
        <v>0</v>
      </c>
      <c r="P37" s="145">
        <f t="shared" si="2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-722.39999999999884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53"/>
      <c r="B38" s="66" t="s">
        <v>3</v>
      </c>
      <c r="C38" s="156">
        <v>45260</v>
      </c>
      <c r="D38" s="154"/>
      <c r="E38" s="155">
        <f t="shared" si="1"/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50">
        <f t="shared" si="4"/>
        <v>0</v>
      </c>
      <c r="P38" s="145">
        <f t="shared" si="2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-730.79999999999882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53"/>
      <c r="B39" s="66"/>
      <c r="C39" s="156"/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50">
        <f t="shared" si="4"/>
        <v>0</v>
      </c>
      <c r="P39" s="145"/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-730.79999999999882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/>
      <c r="AS39" s="150"/>
      <c r="AT39" s="208"/>
      <c r="AU39" s="146"/>
      <c r="AV39" s="151"/>
      <c r="AW39" s="131"/>
    </row>
    <row r="40" spans="1:49" ht="11.25">
      <c r="A40" s="53"/>
      <c r="B40" s="54"/>
      <c r="C40" s="55"/>
      <c r="D40" s="178"/>
      <c r="E40" s="57">
        <f>SUM(E9:E39)</f>
        <v>184.80000000000007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7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46"/>
      <c r="B41" s="103"/>
      <c r="C41" s="10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8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  <c r="AB41" s="103"/>
    </row>
    <row r="42" spans="1:49" ht="11.25">
      <c r="A42" s="54"/>
      <c r="C42" s="110"/>
      <c r="D42" s="110"/>
      <c r="F42" s="110"/>
      <c r="G42" s="111"/>
      <c r="H42" s="111"/>
      <c r="J42" s="111"/>
      <c r="K42" s="111"/>
      <c r="M42" s="111"/>
      <c r="N42" s="111"/>
      <c r="O42" s="3"/>
      <c r="P42" s="3"/>
      <c r="R42" s="112"/>
      <c r="S42" s="1"/>
      <c r="T42" s="112"/>
      <c r="U42" s="1"/>
      <c r="V42" s="112"/>
      <c r="X42" s="112"/>
      <c r="Y42" s="1"/>
      <c r="Z42" s="3"/>
    </row>
    <row r="43" spans="1:49" ht="11.25">
      <c r="A43" s="54"/>
      <c r="C43" s="110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</row>
    <row r="44" spans="1:49">
      <c r="A44" s="54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17" priority="1" stopIfTrue="1" operator="lessThan">
      <formula>-20</formula>
    </cfRule>
    <cfRule type="cellIs" dxfId="16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AX44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C9" sqref="C9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2851562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9.28515625" style="3" hidden="1" customWidth="1"/>
    <col min="25" max="25" width="0.85546875" customWidth="1"/>
    <col min="26" max="26" width="11.5703125" style="1" bestFit="1" customWidth="1"/>
    <col min="27" max="27" width="0.85546875" style="1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40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Nov!Z6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43</v>
      </c>
      <c r="C6" s="96">
        <f>Jahr!D18</f>
        <v>2023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Nov!Z39</f>
        <v>-730.79999999999882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44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98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67" t="s">
        <v>4</v>
      </c>
      <c r="C9" s="156">
        <v>45261</v>
      </c>
      <c r="D9" s="166"/>
      <c r="E9" s="155">
        <f t="shared" ref="E9:E37" si="0">$H$4*$E$4/100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-739.19999999999879</v>
      </c>
      <c r="AA9" s="160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1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5</v>
      </c>
      <c r="C10" s="156">
        <v>45262</v>
      </c>
      <c r="D10" s="154"/>
      <c r="E10" s="155"/>
      <c r="F10" s="154"/>
      <c r="G10" s="143"/>
      <c r="H10" s="143"/>
      <c r="I10" s="144"/>
      <c r="J10" s="143"/>
      <c r="K10" s="143"/>
      <c r="L10" s="144"/>
      <c r="M10" s="143"/>
      <c r="N10" s="143"/>
      <c r="O10" s="144"/>
      <c r="P10" s="145">
        <f t="shared" ref="P10:P39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3">Z9+P10-E10</f>
        <v>-739.19999999999879</v>
      </c>
      <c r="AA10" s="160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1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6</v>
      </c>
      <c r="C11" s="156">
        <v>45263</v>
      </c>
      <c r="D11" s="154"/>
      <c r="E11" s="155"/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3"/>
        <v>-739.19999999999879</v>
      </c>
      <c r="AA11" s="160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1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0</v>
      </c>
      <c r="C12" s="156">
        <v>45264</v>
      </c>
      <c r="D12" s="154"/>
      <c r="E12" s="155">
        <f>H4*E4/100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-747.59999999999877</v>
      </c>
      <c r="AA12" s="160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1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1</v>
      </c>
      <c r="C13" s="156">
        <v>45265</v>
      </c>
      <c r="D13" s="154"/>
      <c r="E13" s="155">
        <f>H4*E4/100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3"/>
        <v>-755.99999999999875</v>
      </c>
      <c r="AA13" s="160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1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2</v>
      </c>
      <c r="C14" s="156">
        <v>45266</v>
      </c>
      <c r="D14" s="154"/>
      <c r="E14" s="155">
        <f t="shared" si="0"/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-764.39999999999873</v>
      </c>
      <c r="AA14" s="160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1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3</v>
      </c>
      <c r="C15" s="156">
        <v>45267</v>
      </c>
      <c r="D15" s="154"/>
      <c r="E15" s="155">
        <f t="shared" si="0"/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-772.7999999999987</v>
      </c>
      <c r="AA15" s="160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1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4</v>
      </c>
      <c r="C16" s="156">
        <v>45268</v>
      </c>
      <c r="D16" s="154"/>
      <c r="E16" s="155">
        <f t="shared" si="0"/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-781.19999999999868</v>
      </c>
      <c r="AA16" s="160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1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5</v>
      </c>
      <c r="C17" s="156">
        <v>45269</v>
      </c>
      <c r="D17" s="154"/>
      <c r="E17" s="155"/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-781.19999999999868</v>
      </c>
      <c r="AA17" s="160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1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6</v>
      </c>
      <c r="C18" s="156">
        <v>45270</v>
      </c>
      <c r="D18" s="154"/>
      <c r="E18" s="155"/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-781.19999999999868</v>
      </c>
      <c r="AA18" s="160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1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0</v>
      </c>
      <c r="C19" s="156">
        <v>45271</v>
      </c>
      <c r="D19" s="154"/>
      <c r="E19" s="155">
        <f>H4*E4/100</f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-789.59999999999866</v>
      </c>
      <c r="AA19" s="160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1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1</v>
      </c>
      <c r="C20" s="156">
        <v>45272</v>
      </c>
      <c r="D20" s="154"/>
      <c r="E20" s="155">
        <f>H4*E4/100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-797.99999999999864</v>
      </c>
      <c r="AA20" s="160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1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2</v>
      </c>
      <c r="C21" s="156">
        <v>45273</v>
      </c>
      <c r="D21" s="154"/>
      <c r="E21" s="155">
        <f t="shared" si="0"/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-806.39999999999861</v>
      </c>
      <c r="AA21" s="160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1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3</v>
      </c>
      <c r="C22" s="156">
        <v>45274</v>
      </c>
      <c r="D22" s="154"/>
      <c r="E22" s="155">
        <f t="shared" si="0"/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-814.79999999999859</v>
      </c>
      <c r="AA22" s="160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1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4</v>
      </c>
      <c r="C23" s="156">
        <v>45275</v>
      </c>
      <c r="D23" s="154"/>
      <c r="E23" s="155">
        <f t="shared" si="0"/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-823.19999999999857</v>
      </c>
      <c r="AA23" s="160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1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5</v>
      </c>
      <c r="C24" s="156">
        <v>45276</v>
      </c>
      <c r="D24" s="154"/>
      <c r="E24" s="155"/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-823.19999999999857</v>
      </c>
      <c r="AA24" s="160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1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6</v>
      </c>
      <c r="C25" s="156">
        <v>45277</v>
      </c>
      <c r="D25" s="154"/>
      <c r="E25" s="155"/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-823.19999999999857</v>
      </c>
      <c r="AA25" s="160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1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0</v>
      </c>
      <c r="C26" s="156">
        <v>45278</v>
      </c>
      <c r="D26" s="154"/>
      <c r="E26" s="155">
        <f>H4*E4/100</f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-831.59999999999854</v>
      </c>
      <c r="AA26" s="160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1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1</v>
      </c>
      <c r="C27" s="156">
        <v>45279</v>
      </c>
      <c r="D27" s="154"/>
      <c r="E27" s="155">
        <f>H4*E4/100</f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-839.99999999999852</v>
      </c>
      <c r="AA27" s="160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1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2</v>
      </c>
      <c r="C28" s="156">
        <v>45280</v>
      </c>
      <c r="D28" s="154"/>
      <c r="E28" s="155">
        <f t="shared" si="0"/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-848.3999999999985</v>
      </c>
      <c r="AA28" s="160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1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3</v>
      </c>
      <c r="C29" s="156">
        <v>45281</v>
      </c>
      <c r="D29" s="154"/>
      <c r="E29" s="155">
        <f t="shared" si="0"/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-856.79999999999848</v>
      </c>
      <c r="AA29" s="160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1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4</v>
      </c>
      <c r="C30" s="156">
        <v>45282</v>
      </c>
      <c r="D30" s="154"/>
      <c r="E30" s="155">
        <f t="shared" si="0"/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-865.19999999999845</v>
      </c>
      <c r="AA30" s="160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1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5</v>
      </c>
      <c r="C31" s="156">
        <v>45283</v>
      </c>
      <c r="D31" s="154"/>
      <c r="E31" s="155"/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-865.19999999999845</v>
      </c>
      <c r="AA31" s="160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1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6</v>
      </c>
      <c r="C32" s="156">
        <v>45284</v>
      </c>
      <c r="D32" s="154"/>
      <c r="E32" s="155"/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-865.19999999999845</v>
      </c>
      <c r="AA32" s="160"/>
      <c r="AB32" s="149" t="s">
        <v>83</v>
      </c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1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0</v>
      </c>
      <c r="C33" s="156">
        <v>45285</v>
      </c>
      <c r="D33" s="154"/>
      <c r="E33" s="155"/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-865.19999999999845</v>
      </c>
      <c r="AA33" s="160"/>
      <c r="AB33" s="149" t="s">
        <v>67</v>
      </c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1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1</v>
      </c>
      <c r="C34" s="156">
        <v>45286</v>
      </c>
      <c r="D34" s="154"/>
      <c r="E34" s="155"/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-865.19999999999845</v>
      </c>
      <c r="AA34" s="160"/>
      <c r="AB34" s="149" t="s">
        <v>68</v>
      </c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1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2</v>
      </c>
      <c r="C35" s="156">
        <v>45287</v>
      </c>
      <c r="D35" s="154"/>
      <c r="E35" s="155">
        <f t="shared" si="0"/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-873.59999999999843</v>
      </c>
      <c r="AA35" s="160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1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3</v>
      </c>
      <c r="C36" s="156">
        <v>45288</v>
      </c>
      <c r="D36" s="154"/>
      <c r="E36" s="155">
        <f t="shared" si="0"/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-881.99999999999841</v>
      </c>
      <c r="AA36" s="160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1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4</v>
      </c>
      <c r="C37" s="156">
        <v>45289</v>
      </c>
      <c r="D37" s="154"/>
      <c r="E37" s="155">
        <f t="shared" si="0"/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2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-890.39999999999839</v>
      </c>
      <c r="AA37" s="160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1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5</v>
      </c>
      <c r="C38" s="156">
        <v>45290</v>
      </c>
      <c r="D38" s="154"/>
      <c r="E38" s="155"/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2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-890.39999999999839</v>
      </c>
      <c r="AA38" s="160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1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6</v>
      </c>
      <c r="C39" s="156">
        <v>45291</v>
      </c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2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-890.39999999999839</v>
      </c>
      <c r="AA39" s="160"/>
      <c r="AB39" s="149" t="s">
        <v>78</v>
      </c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1"/>
        <v>0</v>
      </c>
      <c r="AS39" s="150"/>
      <c r="AT39" s="208"/>
      <c r="AU39" s="146"/>
      <c r="AV39" s="151"/>
      <c r="AW39" s="131"/>
    </row>
    <row r="40" spans="1:49" ht="11.25">
      <c r="A40" s="66"/>
      <c r="B40" s="46"/>
      <c r="C40" s="47"/>
      <c r="D40" s="48"/>
      <c r="E40" s="49">
        <f>SUM(E9:E39)</f>
        <v>159.60000000000005</v>
      </c>
      <c r="F40" s="48"/>
      <c r="G40" s="102"/>
      <c r="H40" s="102"/>
      <c r="I40" s="50"/>
      <c r="J40" s="102"/>
      <c r="K40" s="102"/>
      <c r="L40" s="50"/>
      <c r="M40" s="102"/>
      <c r="N40" s="102"/>
      <c r="O40" s="50"/>
      <c r="P40" s="51">
        <f>SUM(P9:P39)</f>
        <v>0</v>
      </c>
      <c r="Q40" s="52"/>
      <c r="R40" s="51">
        <f>SUM(R9:R39)</f>
        <v>0</v>
      </c>
      <c r="S40" s="52"/>
      <c r="T40" s="51">
        <f>SUM(T9:T39)</f>
        <v>0</v>
      </c>
      <c r="U40" s="52"/>
      <c r="V40" s="51">
        <f>SUM(V9:V39)</f>
        <v>0</v>
      </c>
      <c r="W40" s="52"/>
      <c r="X40" s="51"/>
      <c r="Y40" s="52"/>
      <c r="Z40" s="51"/>
      <c r="AA40" s="6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53"/>
      <c r="B41" s="103"/>
      <c r="C41" s="10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46"/>
    </row>
    <row r="42" spans="1:49" ht="11.25">
      <c r="A42" s="53"/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Y42" s="1"/>
      <c r="Z42" s="3"/>
      <c r="AA42" s="54"/>
    </row>
    <row r="43" spans="1:49" ht="11.25">
      <c r="A43" s="61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Y43" s="1"/>
      <c r="Z43" s="3"/>
      <c r="AA43" s="54"/>
    </row>
    <row r="44" spans="1:49">
      <c r="A44" s="66"/>
      <c r="AA44" s="54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15" priority="1" stopIfTrue="1" operator="lessThan">
      <formula>-20</formula>
    </cfRule>
    <cfRule type="cellIs" dxfId="14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2"/>
  <dimension ref="A1:AX43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13" sqref="E13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8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710937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3" customWidth="1"/>
    <col min="24" max="24" width="9.28515625" style="3" hidden="1" customWidth="1"/>
    <col min="25" max="25" width="0.85546875" style="1" customWidth="1"/>
    <col min="26" max="26" width="9.28515625" style="3" customWidth="1"/>
    <col min="27" max="27" width="0.85546875" customWidth="1"/>
    <col min="28" max="28" width="13" customWidth="1"/>
    <col min="29" max="29" width="0.85546875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42"/>
      <c r="B3" s="18"/>
      <c r="C3" s="22"/>
      <c r="D3" s="22"/>
      <c r="E3" s="23"/>
      <c r="F3" s="22"/>
      <c r="G3" s="24"/>
      <c r="H3" s="24"/>
      <c r="I3" s="24"/>
      <c r="J3" s="24"/>
      <c r="K3" s="24"/>
      <c r="L3" s="24"/>
      <c r="M3" s="24"/>
      <c r="N3" s="24"/>
      <c r="O3" s="24"/>
      <c r="P3" s="18"/>
      <c r="Q3" s="18"/>
      <c r="R3" s="25"/>
      <c r="S3" s="25"/>
      <c r="T3" s="40"/>
      <c r="U3" s="40"/>
      <c r="V3" s="25"/>
      <c r="W3" s="25"/>
      <c r="X3" s="25"/>
      <c r="Y3" s="18"/>
      <c r="Z3" s="25"/>
      <c r="AA3" s="18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  <c r="AX3" s="74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10">
        <f>Dez!Z6</f>
        <v>0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  <c r="AX4" s="12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  <c r="AX5" s="74"/>
    </row>
    <row r="6" spans="1:50" s="4" customFormat="1" ht="13.5" thickBot="1">
      <c r="A6" s="41"/>
      <c r="B6" s="75" t="s">
        <v>31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63</v>
      </c>
      <c r="M6" s="274">
        <f>Dez!Z39</f>
        <v>-890.39999999999839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19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  <c r="AX6" s="12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27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  <c r="AX7" s="74"/>
    </row>
    <row r="8" spans="1:50" s="7" customFormat="1">
      <c r="A8" s="44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3"/>
      <c r="X8" s="162"/>
      <c r="Y8" s="165"/>
      <c r="Z8" s="162" t="s">
        <v>12</v>
      </c>
      <c r="AA8" s="165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  <c r="AX8" s="123"/>
    </row>
    <row r="9" spans="1:50" ht="11.25">
      <c r="A9" s="45"/>
      <c r="B9" s="67" t="s">
        <v>0</v>
      </c>
      <c r="C9" s="156">
        <v>45292</v>
      </c>
      <c r="D9" s="166"/>
      <c r="E9" s="155"/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8"/>
      <c r="X9" s="147"/>
      <c r="Y9" s="146"/>
      <c r="Z9" s="145">
        <f>M6+P9-E9</f>
        <v>-890.39999999999839</v>
      </c>
      <c r="AA9" s="146"/>
      <c r="AB9" s="149" t="s">
        <v>69</v>
      </c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0">SUM(P9-R9-T9+X9-(SUM(AD9:AP9))-AT9)</f>
        <v>0</v>
      </c>
      <c r="AS9" s="146"/>
      <c r="AT9" s="208"/>
      <c r="AU9" s="146"/>
      <c r="AV9" s="151"/>
      <c r="AW9" s="131"/>
    </row>
    <row r="10" spans="1:50" ht="11.25">
      <c r="A10" s="53"/>
      <c r="B10" s="67" t="s">
        <v>1</v>
      </c>
      <c r="C10" s="156">
        <v>45293</v>
      </c>
      <c r="D10" s="154"/>
      <c r="E10" s="231"/>
      <c r="F10" s="154"/>
      <c r="G10" s="143"/>
      <c r="H10" s="143"/>
      <c r="I10" s="144">
        <v>1200</v>
      </c>
      <c r="J10" s="143"/>
      <c r="K10" s="143"/>
      <c r="L10" s="144"/>
      <c r="M10" s="143"/>
      <c r="N10" s="143"/>
      <c r="O10" s="144"/>
      <c r="P10" s="145">
        <f t="shared" ref="P10:P39" si="1">(H10-G10)+(K10-J10)+(N10-M10)+R10+T10+V10-X10</f>
        <v>0</v>
      </c>
      <c r="Q10" s="146"/>
      <c r="R10" s="147"/>
      <c r="S10" s="146"/>
      <c r="T10" s="147"/>
      <c r="U10" s="146"/>
      <c r="V10" s="147"/>
      <c r="W10" s="148"/>
      <c r="X10" s="147"/>
      <c r="Y10" s="146"/>
      <c r="Z10" s="145">
        <f t="shared" ref="Z10:Z39" si="2">Z9+P10-E10</f>
        <v>-890.39999999999839</v>
      </c>
      <c r="AA10" s="146"/>
      <c r="AB10" s="149" t="s">
        <v>65</v>
      </c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0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2</v>
      </c>
      <c r="C11" s="156">
        <v>45294</v>
      </c>
      <c r="D11" s="154"/>
      <c r="E11" s="155">
        <f t="shared" ref="E11:E34" si="3">$H$4*$E$4/100</f>
        <v>8.4</v>
      </c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1"/>
        <v>0</v>
      </c>
      <c r="Q11" s="146"/>
      <c r="R11" s="147"/>
      <c r="S11" s="146"/>
      <c r="T11" s="147"/>
      <c r="U11" s="146"/>
      <c r="V11" s="147"/>
      <c r="W11" s="148"/>
      <c r="X11" s="147"/>
      <c r="Y11" s="146"/>
      <c r="Z11" s="145">
        <f t="shared" si="2"/>
        <v>-898.79999999999836</v>
      </c>
      <c r="AA11" s="146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0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3</v>
      </c>
      <c r="C12" s="156">
        <v>45295</v>
      </c>
      <c r="D12" s="154"/>
      <c r="E12" s="155">
        <f t="shared" si="3"/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1"/>
        <v>0</v>
      </c>
      <c r="Q12" s="146"/>
      <c r="R12" s="147"/>
      <c r="S12" s="146"/>
      <c r="T12" s="147"/>
      <c r="U12" s="146"/>
      <c r="V12" s="147"/>
      <c r="W12" s="148"/>
      <c r="X12" s="147"/>
      <c r="Y12" s="146"/>
      <c r="Z12" s="145">
        <f t="shared" si="2"/>
        <v>-907.19999999999834</v>
      </c>
      <c r="AA12" s="146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0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4</v>
      </c>
      <c r="C13" s="156">
        <v>45296</v>
      </c>
      <c r="D13" s="154"/>
      <c r="E13" s="155">
        <f t="shared" si="3"/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1"/>
        <v>0</v>
      </c>
      <c r="Q13" s="146"/>
      <c r="R13" s="147"/>
      <c r="S13" s="146"/>
      <c r="T13" s="147"/>
      <c r="U13" s="146"/>
      <c r="V13" s="147"/>
      <c r="W13" s="148"/>
      <c r="X13" s="147"/>
      <c r="Y13" s="146"/>
      <c r="Z13" s="145">
        <f t="shared" si="2"/>
        <v>-915.59999999999832</v>
      </c>
      <c r="AA13" s="146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0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5</v>
      </c>
      <c r="C14" s="156">
        <v>45297</v>
      </c>
      <c r="D14" s="154"/>
      <c r="E14" s="155"/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1"/>
        <v>0</v>
      </c>
      <c r="Q14" s="146"/>
      <c r="R14" s="147"/>
      <c r="S14" s="146"/>
      <c r="T14" s="147"/>
      <c r="U14" s="146"/>
      <c r="V14" s="147"/>
      <c r="W14" s="148"/>
      <c r="X14" s="147"/>
      <c r="Y14" s="146"/>
      <c r="Z14" s="145">
        <f t="shared" si="2"/>
        <v>-915.59999999999832</v>
      </c>
      <c r="AA14" s="146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0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6</v>
      </c>
      <c r="C15" s="156">
        <v>45298</v>
      </c>
      <c r="D15" s="154"/>
      <c r="E15" s="155"/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1"/>
        <v>0</v>
      </c>
      <c r="Q15" s="146"/>
      <c r="R15" s="147"/>
      <c r="S15" s="146"/>
      <c r="T15" s="147"/>
      <c r="U15" s="146"/>
      <c r="V15" s="147"/>
      <c r="W15" s="148"/>
      <c r="X15" s="147"/>
      <c r="Y15" s="146"/>
      <c r="Z15" s="145">
        <f t="shared" si="2"/>
        <v>-915.59999999999832</v>
      </c>
      <c r="AA15" s="146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0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0</v>
      </c>
      <c r="C16" s="156">
        <v>45299</v>
      </c>
      <c r="D16" s="154"/>
      <c r="E16" s="155">
        <f>H4*E4/100</f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1"/>
        <v>0</v>
      </c>
      <c r="Q16" s="146"/>
      <c r="R16" s="147"/>
      <c r="S16" s="146"/>
      <c r="T16" s="147"/>
      <c r="U16" s="146"/>
      <c r="V16" s="147"/>
      <c r="W16" s="148"/>
      <c r="X16" s="147"/>
      <c r="Y16" s="146"/>
      <c r="Z16" s="145">
        <f t="shared" si="2"/>
        <v>-923.99999999999829</v>
      </c>
      <c r="AA16" s="146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0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1</v>
      </c>
      <c r="C17" s="156">
        <v>45300</v>
      </c>
      <c r="D17" s="154"/>
      <c r="E17" s="155">
        <f>H4*E4/100</f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1"/>
        <v>0</v>
      </c>
      <c r="Q17" s="146"/>
      <c r="R17" s="147"/>
      <c r="S17" s="146"/>
      <c r="T17" s="147"/>
      <c r="U17" s="146"/>
      <c r="V17" s="147"/>
      <c r="W17" s="148"/>
      <c r="X17" s="147"/>
      <c r="Y17" s="146"/>
      <c r="Z17" s="145">
        <f t="shared" si="2"/>
        <v>-932.39999999999827</v>
      </c>
      <c r="AA17" s="146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0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2</v>
      </c>
      <c r="C18" s="156">
        <v>45301</v>
      </c>
      <c r="D18" s="154"/>
      <c r="E18" s="155">
        <f t="shared" si="3"/>
        <v>8.4</v>
      </c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1"/>
        <v>0</v>
      </c>
      <c r="Q18" s="146"/>
      <c r="R18" s="147"/>
      <c r="S18" s="146"/>
      <c r="T18" s="147"/>
      <c r="U18" s="146"/>
      <c r="V18" s="147"/>
      <c r="W18" s="148"/>
      <c r="X18" s="147"/>
      <c r="Y18" s="146"/>
      <c r="Z18" s="145">
        <f t="shared" si="2"/>
        <v>-940.79999999999825</v>
      </c>
      <c r="AA18" s="146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0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3</v>
      </c>
      <c r="C19" s="156">
        <v>45302</v>
      </c>
      <c r="D19" s="154"/>
      <c r="E19" s="155">
        <f t="shared" si="3"/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1"/>
        <v>0</v>
      </c>
      <c r="Q19" s="146"/>
      <c r="R19" s="147"/>
      <c r="S19" s="146"/>
      <c r="T19" s="147"/>
      <c r="U19" s="146"/>
      <c r="V19" s="147"/>
      <c r="W19" s="148"/>
      <c r="X19" s="147"/>
      <c r="Y19" s="146"/>
      <c r="Z19" s="145">
        <f t="shared" si="2"/>
        <v>-949.19999999999823</v>
      </c>
      <c r="AA19" s="146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0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4</v>
      </c>
      <c r="C20" s="156">
        <v>45303</v>
      </c>
      <c r="D20" s="154"/>
      <c r="E20" s="155">
        <f t="shared" si="3"/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1"/>
        <v>0</v>
      </c>
      <c r="Q20" s="146"/>
      <c r="R20" s="147"/>
      <c r="S20" s="146"/>
      <c r="T20" s="147"/>
      <c r="U20" s="146"/>
      <c r="V20" s="147"/>
      <c r="W20" s="148"/>
      <c r="X20" s="147"/>
      <c r="Y20" s="146"/>
      <c r="Z20" s="145">
        <f t="shared" si="2"/>
        <v>-957.5999999999982</v>
      </c>
      <c r="AA20" s="146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0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5</v>
      </c>
      <c r="C21" s="156">
        <v>45304</v>
      </c>
      <c r="D21" s="154"/>
      <c r="E21" s="155"/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1"/>
        <v>0</v>
      </c>
      <c r="Q21" s="146"/>
      <c r="R21" s="147"/>
      <c r="S21" s="146"/>
      <c r="T21" s="147"/>
      <c r="U21" s="146"/>
      <c r="V21" s="147"/>
      <c r="W21" s="148"/>
      <c r="X21" s="147"/>
      <c r="Y21" s="146"/>
      <c r="Z21" s="145">
        <f t="shared" si="2"/>
        <v>-957.5999999999982</v>
      </c>
      <c r="AA21" s="146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0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6</v>
      </c>
      <c r="C22" s="156">
        <v>45305</v>
      </c>
      <c r="D22" s="154"/>
      <c r="E22" s="155"/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1"/>
        <v>0</v>
      </c>
      <c r="Q22" s="146"/>
      <c r="R22" s="147"/>
      <c r="S22" s="146"/>
      <c r="T22" s="147"/>
      <c r="U22" s="146"/>
      <c r="V22" s="147"/>
      <c r="W22" s="148"/>
      <c r="X22" s="147"/>
      <c r="Y22" s="146"/>
      <c r="Z22" s="145">
        <f t="shared" si="2"/>
        <v>-957.5999999999982</v>
      </c>
      <c r="AA22" s="146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0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0</v>
      </c>
      <c r="C23" s="156">
        <v>45306</v>
      </c>
      <c r="D23" s="154"/>
      <c r="E23" s="155">
        <f>H4*E4/100</f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1"/>
        <v>0</v>
      </c>
      <c r="Q23" s="146"/>
      <c r="R23" s="147"/>
      <c r="S23" s="146"/>
      <c r="T23" s="147"/>
      <c r="U23" s="146"/>
      <c r="V23" s="147"/>
      <c r="W23" s="148"/>
      <c r="X23" s="147"/>
      <c r="Y23" s="146"/>
      <c r="Z23" s="145">
        <f t="shared" si="2"/>
        <v>-965.99999999999818</v>
      </c>
      <c r="AA23" s="146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0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1</v>
      </c>
      <c r="C24" s="156">
        <v>45307</v>
      </c>
      <c r="D24" s="154"/>
      <c r="E24" s="155">
        <f>H4*E4/100</f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1"/>
        <v>0</v>
      </c>
      <c r="Q24" s="146"/>
      <c r="R24" s="147"/>
      <c r="S24" s="146"/>
      <c r="T24" s="147"/>
      <c r="U24" s="146"/>
      <c r="V24" s="147"/>
      <c r="W24" s="148"/>
      <c r="X24" s="147"/>
      <c r="Y24" s="146"/>
      <c r="Z24" s="145">
        <f t="shared" si="2"/>
        <v>-974.39999999999816</v>
      </c>
      <c r="AA24" s="146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0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2</v>
      </c>
      <c r="C25" s="156">
        <v>45308</v>
      </c>
      <c r="D25" s="154"/>
      <c r="E25" s="155">
        <f t="shared" si="3"/>
        <v>8.4</v>
      </c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1"/>
        <v>0</v>
      </c>
      <c r="Q25" s="146"/>
      <c r="R25" s="147"/>
      <c r="S25" s="146"/>
      <c r="T25" s="147"/>
      <c r="U25" s="146"/>
      <c r="V25" s="147"/>
      <c r="W25" s="148"/>
      <c r="X25" s="147"/>
      <c r="Y25" s="146"/>
      <c r="Z25" s="145">
        <f t="shared" si="2"/>
        <v>-982.79999999999814</v>
      </c>
      <c r="AA25" s="146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0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3</v>
      </c>
      <c r="C26" s="156">
        <v>45309</v>
      </c>
      <c r="D26" s="154"/>
      <c r="E26" s="155">
        <f t="shared" si="3"/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1"/>
        <v>0</v>
      </c>
      <c r="Q26" s="146"/>
      <c r="R26" s="147"/>
      <c r="S26" s="146"/>
      <c r="T26" s="147"/>
      <c r="U26" s="146"/>
      <c r="V26" s="147"/>
      <c r="W26" s="148"/>
      <c r="X26" s="147"/>
      <c r="Y26" s="146"/>
      <c r="Z26" s="145">
        <f t="shared" si="2"/>
        <v>-991.19999999999811</v>
      </c>
      <c r="AA26" s="146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0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4</v>
      </c>
      <c r="C27" s="156">
        <v>45310</v>
      </c>
      <c r="D27" s="154"/>
      <c r="E27" s="155">
        <f t="shared" si="3"/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1"/>
        <v>0</v>
      </c>
      <c r="Q27" s="146"/>
      <c r="R27" s="147"/>
      <c r="S27" s="146"/>
      <c r="T27" s="147"/>
      <c r="U27" s="146"/>
      <c r="V27" s="147"/>
      <c r="W27" s="148"/>
      <c r="X27" s="147"/>
      <c r="Y27" s="146"/>
      <c r="Z27" s="145">
        <f t="shared" si="2"/>
        <v>-999.59999999999809</v>
      </c>
      <c r="AA27" s="146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0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5</v>
      </c>
      <c r="C28" s="156">
        <v>45311</v>
      </c>
      <c r="D28" s="154"/>
      <c r="E28" s="155"/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1"/>
        <v>0</v>
      </c>
      <c r="Q28" s="146"/>
      <c r="R28" s="147"/>
      <c r="S28" s="146"/>
      <c r="T28" s="147"/>
      <c r="U28" s="146"/>
      <c r="V28" s="147"/>
      <c r="W28" s="148"/>
      <c r="X28" s="147"/>
      <c r="Y28" s="146"/>
      <c r="Z28" s="145">
        <f t="shared" si="2"/>
        <v>-999.59999999999809</v>
      </c>
      <c r="AA28" s="146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0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6</v>
      </c>
      <c r="C29" s="156">
        <v>45312</v>
      </c>
      <c r="D29" s="154"/>
      <c r="E29" s="155"/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1"/>
        <v>0</v>
      </c>
      <c r="Q29" s="146"/>
      <c r="R29" s="147"/>
      <c r="S29" s="146"/>
      <c r="T29" s="147"/>
      <c r="U29" s="146"/>
      <c r="V29" s="147"/>
      <c r="W29" s="148"/>
      <c r="X29" s="147"/>
      <c r="Y29" s="146"/>
      <c r="Z29" s="145">
        <f t="shared" si="2"/>
        <v>-999.59999999999809</v>
      </c>
      <c r="AA29" s="146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0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0</v>
      </c>
      <c r="C30" s="156">
        <v>45313</v>
      </c>
      <c r="D30" s="154"/>
      <c r="E30" s="155">
        <f>H4*E4/100</f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1"/>
        <v>0</v>
      </c>
      <c r="Q30" s="146"/>
      <c r="R30" s="147"/>
      <c r="S30" s="146"/>
      <c r="T30" s="147"/>
      <c r="U30" s="146"/>
      <c r="V30" s="147"/>
      <c r="W30" s="148"/>
      <c r="X30" s="147"/>
      <c r="Y30" s="146"/>
      <c r="Z30" s="145">
        <f t="shared" si="2"/>
        <v>-1007.9999999999981</v>
      </c>
      <c r="AA30" s="146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0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1</v>
      </c>
      <c r="C31" s="156">
        <v>45314</v>
      </c>
      <c r="D31" s="154"/>
      <c r="E31" s="155">
        <f>H4*E4/100</f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1"/>
        <v>0</v>
      </c>
      <c r="Q31" s="146"/>
      <c r="R31" s="147"/>
      <c r="S31" s="146"/>
      <c r="T31" s="147"/>
      <c r="U31" s="146"/>
      <c r="V31" s="147"/>
      <c r="W31" s="148"/>
      <c r="X31" s="147"/>
      <c r="Y31" s="146"/>
      <c r="Z31" s="145">
        <f t="shared" si="2"/>
        <v>-1016.399999999998</v>
      </c>
      <c r="AA31" s="146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0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2</v>
      </c>
      <c r="C32" s="156">
        <v>45315</v>
      </c>
      <c r="D32" s="154"/>
      <c r="E32" s="155">
        <f t="shared" si="3"/>
        <v>8.4</v>
      </c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1"/>
        <v>0</v>
      </c>
      <c r="Q32" s="146"/>
      <c r="R32" s="147"/>
      <c r="S32" s="146"/>
      <c r="T32" s="147"/>
      <c r="U32" s="146"/>
      <c r="V32" s="147"/>
      <c r="W32" s="148"/>
      <c r="X32" s="147"/>
      <c r="Y32" s="146"/>
      <c r="Z32" s="145">
        <f t="shared" si="2"/>
        <v>-1024.7999999999981</v>
      </c>
      <c r="AA32" s="146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0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3</v>
      </c>
      <c r="C33" s="156">
        <v>45316</v>
      </c>
      <c r="D33" s="154"/>
      <c r="E33" s="155">
        <f t="shared" si="3"/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1"/>
        <v>0</v>
      </c>
      <c r="Q33" s="146"/>
      <c r="R33" s="147"/>
      <c r="S33" s="146"/>
      <c r="T33" s="147"/>
      <c r="U33" s="146"/>
      <c r="V33" s="147"/>
      <c r="W33" s="148"/>
      <c r="X33" s="147"/>
      <c r="Y33" s="146"/>
      <c r="Z33" s="145">
        <f t="shared" si="2"/>
        <v>-1033.1999999999982</v>
      </c>
      <c r="AA33" s="146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0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4</v>
      </c>
      <c r="C34" s="156">
        <v>45317</v>
      </c>
      <c r="D34" s="154"/>
      <c r="E34" s="155">
        <f t="shared" si="3"/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1"/>
        <v>0</v>
      </c>
      <c r="Q34" s="146"/>
      <c r="R34" s="147"/>
      <c r="S34" s="146"/>
      <c r="T34" s="147"/>
      <c r="U34" s="146"/>
      <c r="V34" s="147"/>
      <c r="W34" s="148"/>
      <c r="X34" s="147"/>
      <c r="Y34" s="146"/>
      <c r="Z34" s="145">
        <f t="shared" si="2"/>
        <v>-1041.5999999999983</v>
      </c>
      <c r="AA34" s="146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0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5</v>
      </c>
      <c r="C35" s="156">
        <v>45318</v>
      </c>
      <c r="D35" s="154"/>
      <c r="E35" s="155"/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1"/>
        <v>0</v>
      </c>
      <c r="Q35" s="146"/>
      <c r="R35" s="147"/>
      <c r="S35" s="146"/>
      <c r="T35" s="147"/>
      <c r="U35" s="146"/>
      <c r="V35" s="147"/>
      <c r="W35" s="148"/>
      <c r="X35" s="147"/>
      <c r="Y35" s="146"/>
      <c r="Z35" s="145">
        <f t="shared" si="2"/>
        <v>-1041.5999999999983</v>
      </c>
      <c r="AA35" s="146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0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6</v>
      </c>
      <c r="C36" s="156">
        <v>45319</v>
      </c>
      <c r="D36" s="154"/>
      <c r="E36" s="155"/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1"/>
        <v>0</v>
      </c>
      <c r="Q36" s="146"/>
      <c r="R36" s="147"/>
      <c r="S36" s="146"/>
      <c r="T36" s="147"/>
      <c r="U36" s="146"/>
      <c r="V36" s="147"/>
      <c r="W36" s="148"/>
      <c r="X36" s="147"/>
      <c r="Y36" s="146"/>
      <c r="Z36" s="145">
        <f t="shared" si="2"/>
        <v>-1041.5999999999983</v>
      </c>
      <c r="AA36" s="146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0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0</v>
      </c>
      <c r="C37" s="156">
        <v>45320</v>
      </c>
      <c r="D37" s="154"/>
      <c r="E37" s="155">
        <f>H4*E4/100</f>
        <v>8.4</v>
      </c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1"/>
        <v>0</v>
      </c>
      <c r="Q37" s="146"/>
      <c r="R37" s="147"/>
      <c r="S37" s="146"/>
      <c r="T37" s="147"/>
      <c r="U37" s="146"/>
      <c r="V37" s="147"/>
      <c r="W37" s="148"/>
      <c r="X37" s="147"/>
      <c r="Y37" s="146"/>
      <c r="Z37" s="145">
        <f t="shared" si="2"/>
        <v>-1049.9999999999984</v>
      </c>
      <c r="AA37" s="146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0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1</v>
      </c>
      <c r="C38" s="156">
        <v>45321</v>
      </c>
      <c r="D38" s="154"/>
      <c r="E38" s="155">
        <f>H4*E4/100</f>
        <v>8.4</v>
      </c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1"/>
        <v>0</v>
      </c>
      <c r="Q38" s="146"/>
      <c r="R38" s="147"/>
      <c r="S38" s="146"/>
      <c r="T38" s="147"/>
      <c r="U38" s="146"/>
      <c r="V38" s="147"/>
      <c r="W38" s="148"/>
      <c r="X38" s="147"/>
      <c r="Y38" s="146"/>
      <c r="Z38" s="145">
        <f t="shared" si="2"/>
        <v>-1058.3999999999985</v>
      </c>
      <c r="AA38" s="146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0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2</v>
      </c>
      <c r="C39" s="156">
        <v>45322</v>
      </c>
      <c r="D39" s="154"/>
      <c r="E39" s="155">
        <f t="shared" ref="E39" si="4">$H$4*$E$4/100</f>
        <v>8.4</v>
      </c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1"/>
        <v>0</v>
      </c>
      <c r="Q39" s="146"/>
      <c r="R39" s="147"/>
      <c r="S39" s="146"/>
      <c r="T39" s="147"/>
      <c r="U39" s="146"/>
      <c r="V39" s="147"/>
      <c r="W39" s="148"/>
      <c r="X39" s="147"/>
      <c r="Y39" s="146"/>
      <c r="Z39" s="145">
        <f t="shared" si="2"/>
        <v>-1066.7999999999986</v>
      </c>
      <c r="AA39" s="146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0"/>
        <v>0</v>
      </c>
      <c r="AS39" s="150"/>
      <c r="AT39" s="208"/>
      <c r="AU39" s="146"/>
      <c r="AV39" s="151"/>
      <c r="AW39" s="131"/>
    </row>
    <row r="40" spans="1:49" ht="11.25">
      <c r="A40" s="53"/>
      <c r="B40" s="54"/>
      <c r="D40" s="56"/>
      <c r="E40" s="57">
        <f>SUM(E9:E39)</f>
        <v>176.40000000000006</v>
      </c>
      <c r="F40" s="56"/>
      <c r="G40" s="152"/>
      <c r="H40" s="152"/>
      <c r="I40" s="63"/>
      <c r="J40" s="152"/>
      <c r="K40" s="152"/>
      <c r="L40" s="63"/>
      <c r="M40" s="152"/>
      <c r="N40" s="152"/>
      <c r="O40" s="63"/>
      <c r="P40" s="64">
        <f>SUM(P9:P39)</f>
        <v>0</v>
      </c>
      <c r="Q40" s="65"/>
      <c r="R40" s="64">
        <f>SUM(R9:R39)</f>
        <v>0</v>
      </c>
      <c r="S40" s="65"/>
      <c r="T40" s="64">
        <f>SUM(T9:T39)</f>
        <v>0</v>
      </c>
      <c r="U40" s="65"/>
      <c r="V40" s="64">
        <f>SUM(V9:V39)</f>
        <v>0</v>
      </c>
      <c r="W40" s="153"/>
      <c r="X40" s="64"/>
      <c r="Y40" s="65"/>
      <c r="Z40" s="64"/>
      <c r="AA40" s="65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25"/>
      <c r="AW40" s="132"/>
    </row>
    <row r="41" spans="1:49" ht="11.25">
      <c r="A41" s="103"/>
      <c r="B41" s="103"/>
      <c r="C41" s="124"/>
      <c r="D41" s="104"/>
      <c r="E41" s="105"/>
      <c r="F41" s="104"/>
      <c r="G41" s="111"/>
      <c r="H41" s="111"/>
      <c r="J41" s="111"/>
      <c r="K41" s="111"/>
      <c r="M41" s="111"/>
      <c r="N41" s="111"/>
      <c r="P41" s="3"/>
      <c r="R41" s="112"/>
      <c r="S41" s="1"/>
      <c r="T41" s="112"/>
      <c r="U41" s="1"/>
      <c r="V41" s="112"/>
      <c r="W41" s="112"/>
      <c r="X41" s="112"/>
      <c r="AA41" s="1"/>
      <c r="AB41" s="54"/>
      <c r="AC41" s="54"/>
    </row>
    <row r="42" spans="1:49" ht="11.25"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W42" s="112"/>
      <c r="X42" s="112"/>
      <c r="AA42" s="1"/>
      <c r="AB42" s="54"/>
      <c r="AC42" s="54"/>
    </row>
    <row r="43" spans="1:49" ht="11.25">
      <c r="C43" s="110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W43" s="112"/>
      <c r="X43" s="112"/>
      <c r="AA43" s="1"/>
      <c r="AB43" s="54"/>
      <c r="AC43" s="54"/>
    </row>
  </sheetData>
  <sheetProtection selectLockedCells="1"/>
  <mergeCells count="6">
    <mergeCell ref="G2:N2"/>
    <mergeCell ref="B2:E2"/>
    <mergeCell ref="V2:Z2"/>
    <mergeCell ref="M6:N6"/>
    <mergeCell ref="E4:F4"/>
    <mergeCell ref="H4:I4"/>
  </mergeCells>
  <phoneticPr fontId="0" type="noConversion"/>
  <conditionalFormatting sqref="Z9:Z39">
    <cfRule type="cellIs" dxfId="13" priority="1" stopIfTrue="1" operator="lessThan">
      <formula>-20</formula>
    </cfRule>
    <cfRule type="cellIs" dxfId="12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/>
  <dimension ref="A1:AX44"/>
  <sheetViews>
    <sheetView showGridLines="0" showRowColHeaders="0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35" sqref="E35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1" customWidth="1"/>
    <col min="24" max="24" width="8.7109375" style="1" hidden="1" customWidth="1"/>
    <col min="25" max="25" width="0.85546875" style="1" customWidth="1"/>
    <col min="26" max="26" width="9.28515625" style="3" customWidth="1"/>
    <col min="27" max="27" width="0.85546875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36"/>
      <c r="X3" s="36"/>
      <c r="Y3" s="36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X4" s="9"/>
      <c r="Y4" s="9" t="s">
        <v>17</v>
      </c>
      <c r="Z4" s="10">
        <f>Jan!Z6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18"/>
      <c r="X5" s="18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32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Jan!Z39</f>
        <v>-1066.7999999999986</v>
      </c>
      <c r="N6" s="275"/>
      <c r="O6" s="26"/>
      <c r="P6" s="11"/>
      <c r="Q6" s="12"/>
      <c r="R6" s="12"/>
      <c r="S6" s="12"/>
      <c r="T6" s="8"/>
      <c r="U6" s="12"/>
      <c r="V6" s="12"/>
      <c r="X6" s="13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27"/>
      <c r="X7" s="27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44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45"/>
      <c r="B9" s="67" t="s">
        <v>3</v>
      </c>
      <c r="C9" s="156">
        <v>45323</v>
      </c>
      <c r="D9" s="166"/>
      <c r="E9" s="155">
        <f t="shared" ref="E9:E31" si="0">$H$4*$E$4/100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-1075.1999999999987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7" si="1">SUM(P9-R9-T9+X9-(SUM(AD9:AP9))-AT9)</f>
        <v>0</v>
      </c>
      <c r="AS9" s="146"/>
      <c r="AT9" s="208"/>
      <c r="AU9" s="146"/>
      <c r="AV9" s="151"/>
      <c r="AW9" s="131"/>
    </row>
    <row r="10" spans="1:50" ht="11.25">
      <c r="A10" s="53"/>
      <c r="B10" s="67" t="s">
        <v>4</v>
      </c>
      <c r="C10" s="156">
        <v>45324</v>
      </c>
      <c r="D10" s="154"/>
      <c r="E10" s="155">
        <f t="shared" si="0"/>
        <v>8.4</v>
      </c>
      <c r="F10" s="154"/>
      <c r="G10" s="143"/>
      <c r="H10" s="143"/>
      <c r="I10" s="144">
        <v>1200</v>
      </c>
      <c r="J10" s="143"/>
      <c r="K10" s="143"/>
      <c r="L10" s="144"/>
      <c r="M10" s="143"/>
      <c r="N10" s="143"/>
      <c r="O10" s="144"/>
      <c r="P10" s="145">
        <f t="shared" ref="P10:P36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3">Z9+P10-E10</f>
        <v>-1083.5999999999988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1"/>
        <v>0</v>
      </c>
      <c r="AS10" s="146"/>
      <c r="AT10" s="208"/>
      <c r="AU10" s="146"/>
      <c r="AV10" s="151"/>
      <c r="AW10" s="131"/>
    </row>
    <row r="11" spans="1:50" ht="11.25">
      <c r="A11" s="53"/>
      <c r="B11" s="67" t="s">
        <v>5</v>
      </c>
      <c r="C11" s="156">
        <v>45325</v>
      </c>
      <c r="D11" s="154"/>
      <c r="E11" s="155"/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3"/>
        <v>-1083.5999999999988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1"/>
        <v>0</v>
      </c>
      <c r="AS11" s="146"/>
      <c r="AT11" s="208"/>
      <c r="AU11" s="146"/>
      <c r="AV11" s="151"/>
      <c r="AW11" s="131"/>
    </row>
    <row r="12" spans="1:50" ht="11.25">
      <c r="A12" s="53"/>
      <c r="B12" s="67" t="s">
        <v>6</v>
      </c>
      <c r="C12" s="156">
        <v>45326</v>
      </c>
      <c r="D12" s="154"/>
      <c r="E12" s="155"/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-1083.5999999999988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1"/>
        <v>0</v>
      </c>
      <c r="AS12" s="146"/>
      <c r="AT12" s="208"/>
      <c r="AU12" s="146"/>
      <c r="AV12" s="151"/>
      <c r="AW12" s="131"/>
    </row>
    <row r="13" spans="1:50" ht="11.25">
      <c r="A13" s="53"/>
      <c r="B13" s="67" t="s">
        <v>0</v>
      </c>
      <c r="C13" s="156">
        <v>45327</v>
      </c>
      <c r="D13" s="154"/>
      <c r="E13" s="155">
        <f>H4*E4/100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50">
        <f t="shared" ref="O13:O39" si="4">(G13-F13)+(J13-I13)+(M13-L13)+(Q13*($H$4*$E$4/100))+S13+U13</f>
        <v>0</v>
      </c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>Z12+P13-E13</f>
        <v>-1091.9999999999989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1"/>
        <v>0</v>
      </c>
      <c r="AS13" s="146"/>
      <c r="AT13" s="208"/>
      <c r="AU13" s="146"/>
      <c r="AV13" s="151"/>
      <c r="AW13" s="131"/>
    </row>
    <row r="14" spans="1:50" ht="11.25">
      <c r="A14" s="53"/>
      <c r="B14" s="67" t="s">
        <v>1</v>
      </c>
      <c r="C14" s="156">
        <v>45328</v>
      </c>
      <c r="D14" s="154"/>
      <c r="E14" s="155">
        <f>H4*E4/100</f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50">
        <f t="shared" si="4"/>
        <v>0</v>
      </c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-1100.399999999999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1"/>
        <v>0</v>
      </c>
      <c r="AS14" s="150"/>
      <c r="AT14" s="208"/>
      <c r="AU14" s="146"/>
      <c r="AV14" s="151"/>
      <c r="AW14" s="131"/>
    </row>
    <row r="15" spans="1:50" ht="11.25">
      <c r="A15" s="61"/>
      <c r="B15" s="67" t="s">
        <v>2</v>
      </c>
      <c r="C15" s="156">
        <v>45329</v>
      </c>
      <c r="D15" s="154"/>
      <c r="E15" s="155">
        <f t="shared" si="0"/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50">
        <f t="shared" si="4"/>
        <v>0</v>
      </c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-1108.799999999999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1"/>
        <v>0</v>
      </c>
      <c r="AS15" s="150"/>
      <c r="AT15" s="208"/>
      <c r="AU15" s="146"/>
      <c r="AV15" s="151"/>
      <c r="AW15" s="131"/>
    </row>
    <row r="16" spans="1:50" ht="11.25">
      <c r="A16" s="45"/>
      <c r="B16" s="67" t="s">
        <v>3</v>
      </c>
      <c r="C16" s="156">
        <v>45330</v>
      </c>
      <c r="D16" s="154"/>
      <c r="E16" s="155">
        <f t="shared" si="0"/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50">
        <f t="shared" si="4"/>
        <v>0</v>
      </c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-1117.1999999999991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1"/>
        <v>0</v>
      </c>
      <c r="AS16" s="150"/>
      <c r="AT16" s="208"/>
      <c r="AU16" s="146"/>
      <c r="AV16" s="151"/>
      <c r="AW16" s="131"/>
    </row>
    <row r="17" spans="1:49" ht="11.25">
      <c r="A17" s="53"/>
      <c r="B17" s="67" t="s">
        <v>4</v>
      </c>
      <c r="C17" s="156">
        <v>45331</v>
      </c>
      <c r="D17" s="154"/>
      <c r="E17" s="155">
        <f t="shared" si="0"/>
        <v>8.4</v>
      </c>
      <c r="F17" s="154"/>
      <c r="G17" s="143"/>
      <c r="H17" s="143"/>
      <c r="I17" s="144"/>
      <c r="J17" s="143"/>
      <c r="K17" s="143"/>
      <c r="L17" s="144"/>
      <c r="M17" s="143"/>
      <c r="N17" s="143"/>
      <c r="O17" s="150">
        <f t="shared" si="4"/>
        <v>0</v>
      </c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-1125.5999999999992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1"/>
        <v>0</v>
      </c>
      <c r="AS17" s="150"/>
      <c r="AT17" s="208"/>
      <c r="AU17" s="146"/>
      <c r="AV17" s="151"/>
      <c r="AW17" s="131"/>
    </row>
    <row r="18" spans="1:49" ht="11.25">
      <c r="A18" s="53"/>
      <c r="B18" s="67" t="s">
        <v>5</v>
      </c>
      <c r="C18" s="156">
        <v>45332</v>
      </c>
      <c r="D18" s="154"/>
      <c r="E18" s="155"/>
      <c r="F18" s="154"/>
      <c r="G18" s="143"/>
      <c r="H18" s="143"/>
      <c r="I18" s="144"/>
      <c r="J18" s="143"/>
      <c r="K18" s="143"/>
      <c r="L18" s="144"/>
      <c r="M18" s="143"/>
      <c r="N18" s="143"/>
      <c r="O18" s="150">
        <f t="shared" si="4"/>
        <v>0</v>
      </c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-1125.5999999999992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1"/>
        <v>0</v>
      </c>
      <c r="AS18" s="150"/>
      <c r="AT18" s="208"/>
      <c r="AU18" s="146"/>
      <c r="AV18" s="151"/>
      <c r="AW18" s="131"/>
    </row>
    <row r="19" spans="1:49" ht="11.25">
      <c r="A19" s="53"/>
      <c r="B19" s="67" t="s">
        <v>6</v>
      </c>
      <c r="C19" s="156">
        <v>45333</v>
      </c>
      <c r="D19" s="154"/>
      <c r="E19" s="155"/>
      <c r="F19" s="154"/>
      <c r="G19" s="143"/>
      <c r="H19" s="143"/>
      <c r="I19" s="144"/>
      <c r="J19" s="143"/>
      <c r="K19" s="143"/>
      <c r="L19" s="144"/>
      <c r="M19" s="143"/>
      <c r="N19" s="143"/>
      <c r="O19" s="150">
        <f t="shared" si="4"/>
        <v>0</v>
      </c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-1125.5999999999992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1"/>
        <v>0</v>
      </c>
      <c r="AS19" s="150"/>
      <c r="AT19" s="208"/>
      <c r="AU19" s="146"/>
      <c r="AV19" s="151"/>
      <c r="AW19" s="131"/>
    </row>
    <row r="20" spans="1:49" ht="11.25">
      <c r="A20" s="53"/>
      <c r="B20" s="67" t="s">
        <v>0</v>
      </c>
      <c r="C20" s="156">
        <v>45334</v>
      </c>
      <c r="D20" s="154"/>
      <c r="E20" s="155">
        <f>H4*E4/100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50">
        <f t="shared" si="4"/>
        <v>0</v>
      </c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-1133.9999999999993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1"/>
        <v>0</v>
      </c>
      <c r="AS20" s="150"/>
      <c r="AT20" s="208"/>
      <c r="AU20" s="146"/>
      <c r="AV20" s="151"/>
      <c r="AW20" s="131"/>
    </row>
    <row r="21" spans="1:49" ht="11.25">
      <c r="A21" s="53"/>
      <c r="B21" s="67" t="s">
        <v>1</v>
      </c>
      <c r="C21" s="156">
        <v>45335</v>
      </c>
      <c r="D21" s="154"/>
      <c r="E21" s="155">
        <f>H4*E4/100</f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50">
        <f t="shared" si="4"/>
        <v>0</v>
      </c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-1142.3999999999994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1"/>
        <v>0</v>
      </c>
      <c r="AS21" s="150"/>
      <c r="AT21" s="208"/>
      <c r="AU21" s="146"/>
      <c r="AV21" s="151"/>
      <c r="AW21" s="131"/>
    </row>
    <row r="22" spans="1:49" ht="11.25">
      <c r="A22" s="61"/>
      <c r="B22" s="67" t="s">
        <v>2</v>
      </c>
      <c r="C22" s="156">
        <v>45336</v>
      </c>
      <c r="D22" s="154"/>
      <c r="E22" s="155">
        <f t="shared" si="0"/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50">
        <f t="shared" si="4"/>
        <v>0</v>
      </c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-1150.7999999999995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1"/>
        <v>0</v>
      </c>
      <c r="AS22" s="150"/>
      <c r="AT22" s="208"/>
      <c r="AU22" s="146"/>
      <c r="AV22" s="151"/>
      <c r="AW22" s="131"/>
    </row>
    <row r="23" spans="1:49" ht="11.25">
      <c r="A23" s="45"/>
      <c r="B23" s="67" t="s">
        <v>3</v>
      </c>
      <c r="C23" s="156">
        <v>45337</v>
      </c>
      <c r="D23" s="154"/>
      <c r="E23" s="155">
        <f t="shared" si="0"/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50">
        <f t="shared" si="4"/>
        <v>0</v>
      </c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-1159.1999999999996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1"/>
        <v>0</v>
      </c>
      <c r="AS23" s="150"/>
      <c r="AT23" s="208"/>
      <c r="AU23" s="146"/>
      <c r="AV23" s="151"/>
      <c r="AW23" s="131"/>
    </row>
    <row r="24" spans="1:49" ht="11.25">
      <c r="A24" s="53"/>
      <c r="B24" s="67" t="s">
        <v>4</v>
      </c>
      <c r="C24" s="156">
        <v>45338</v>
      </c>
      <c r="D24" s="154"/>
      <c r="E24" s="155">
        <f t="shared" si="0"/>
        <v>8.4</v>
      </c>
      <c r="F24" s="154"/>
      <c r="G24" s="143"/>
      <c r="H24" s="143"/>
      <c r="I24" s="144"/>
      <c r="J24" s="143"/>
      <c r="K24" s="143"/>
      <c r="L24" s="144"/>
      <c r="M24" s="143"/>
      <c r="N24" s="143"/>
      <c r="O24" s="150">
        <f t="shared" si="4"/>
        <v>0</v>
      </c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-1167.5999999999997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1"/>
        <v>0</v>
      </c>
      <c r="AS24" s="150"/>
      <c r="AT24" s="208"/>
      <c r="AU24" s="146"/>
      <c r="AV24" s="151"/>
      <c r="AW24" s="131"/>
    </row>
    <row r="25" spans="1:49" ht="11.25">
      <c r="A25" s="53"/>
      <c r="B25" s="67" t="s">
        <v>5</v>
      </c>
      <c r="C25" s="156">
        <v>45339</v>
      </c>
      <c r="D25" s="154"/>
      <c r="E25" s="155"/>
      <c r="F25" s="154"/>
      <c r="G25" s="143"/>
      <c r="H25" s="143"/>
      <c r="I25" s="144"/>
      <c r="J25" s="143"/>
      <c r="K25" s="143"/>
      <c r="L25" s="144"/>
      <c r="M25" s="143"/>
      <c r="N25" s="143"/>
      <c r="O25" s="150">
        <f t="shared" si="4"/>
        <v>0</v>
      </c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-1167.5999999999997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1"/>
        <v>0</v>
      </c>
      <c r="AS25" s="150"/>
      <c r="AT25" s="208"/>
      <c r="AU25" s="146"/>
      <c r="AV25" s="151"/>
      <c r="AW25" s="131"/>
    </row>
    <row r="26" spans="1:49" ht="11.25">
      <c r="A26" s="53"/>
      <c r="B26" s="67" t="s">
        <v>6</v>
      </c>
      <c r="C26" s="156">
        <v>45340</v>
      </c>
      <c r="D26" s="154"/>
      <c r="E26" s="155"/>
      <c r="F26" s="154"/>
      <c r="G26" s="143"/>
      <c r="H26" s="143"/>
      <c r="I26" s="144"/>
      <c r="J26" s="143"/>
      <c r="K26" s="143"/>
      <c r="L26" s="144"/>
      <c r="M26" s="143"/>
      <c r="N26" s="143"/>
      <c r="O26" s="150">
        <f t="shared" si="4"/>
        <v>0</v>
      </c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-1167.5999999999997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1"/>
        <v>0</v>
      </c>
      <c r="AS26" s="150"/>
      <c r="AT26" s="208"/>
      <c r="AU26" s="146"/>
      <c r="AV26" s="151"/>
      <c r="AW26" s="131"/>
    </row>
    <row r="27" spans="1:49" ht="11.25">
      <c r="A27" s="53"/>
      <c r="B27" s="67" t="s">
        <v>0</v>
      </c>
      <c r="C27" s="156">
        <v>45341</v>
      </c>
      <c r="D27" s="154"/>
      <c r="E27" s="155">
        <f>H4*E4/100</f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50">
        <f t="shared" si="4"/>
        <v>0</v>
      </c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-1175.9999999999998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1"/>
        <v>0</v>
      </c>
      <c r="AS27" s="150"/>
      <c r="AT27" s="208"/>
      <c r="AU27" s="146"/>
      <c r="AV27" s="151"/>
      <c r="AW27" s="131"/>
    </row>
    <row r="28" spans="1:49" ht="11.25">
      <c r="A28" s="53"/>
      <c r="B28" s="67" t="s">
        <v>1</v>
      </c>
      <c r="C28" s="156">
        <v>45342</v>
      </c>
      <c r="D28" s="154"/>
      <c r="E28" s="155">
        <f>H4*E4/100</f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50">
        <f t="shared" si="4"/>
        <v>0</v>
      </c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-1184.3999999999999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1"/>
        <v>0</v>
      </c>
      <c r="AS28" s="150"/>
      <c r="AT28" s="208"/>
      <c r="AU28" s="146"/>
      <c r="AV28" s="151"/>
      <c r="AW28" s="131"/>
    </row>
    <row r="29" spans="1:49" ht="11.25">
      <c r="A29" s="61"/>
      <c r="B29" s="67" t="s">
        <v>2</v>
      </c>
      <c r="C29" s="156">
        <v>45343</v>
      </c>
      <c r="D29" s="154"/>
      <c r="E29" s="155">
        <f t="shared" si="0"/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50">
        <f t="shared" si="4"/>
        <v>0</v>
      </c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-1192.8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1"/>
        <v>0</v>
      </c>
      <c r="AS29" s="150"/>
      <c r="AT29" s="208"/>
      <c r="AU29" s="146"/>
      <c r="AV29" s="151"/>
      <c r="AW29" s="131"/>
    </row>
    <row r="30" spans="1:49" ht="11.25">
      <c r="A30" s="45"/>
      <c r="B30" s="67" t="s">
        <v>3</v>
      </c>
      <c r="C30" s="156">
        <v>45344</v>
      </c>
      <c r="D30" s="154"/>
      <c r="E30" s="155">
        <f t="shared" si="0"/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50">
        <f t="shared" si="4"/>
        <v>0</v>
      </c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-1201.2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1"/>
        <v>0</v>
      </c>
      <c r="AS30" s="150"/>
      <c r="AT30" s="208"/>
      <c r="AU30" s="146"/>
      <c r="AV30" s="151"/>
      <c r="AW30" s="131"/>
    </row>
    <row r="31" spans="1:49" ht="11.25">
      <c r="A31" s="53"/>
      <c r="B31" s="67" t="s">
        <v>4</v>
      </c>
      <c r="C31" s="156">
        <v>45345</v>
      </c>
      <c r="D31" s="154"/>
      <c r="E31" s="155">
        <f t="shared" si="0"/>
        <v>8.4</v>
      </c>
      <c r="F31" s="154"/>
      <c r="G31" s="143"/>
      <c r="H31" s="143"/>
      <c r="I31" s="144"/>
      <c r="J31" s="143"/>
      <c r="K31" s="143"/>
      <c r="L31" s="144"/>
      <c r="M31" s="143"/>
      <c r="N31" s="143"/>
      <c r="O31" s="150">
        <f t="shared" si="4"/>
        <v>0</v>
      </c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-1209.6000000000001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1"/>
        <v>0</v>
      </c>
      <c r="AS31" s="150"/>
      <c r="AT31" s="208"/>
      <c r="AU31" s="146"/>
      <c r="AV31" s="151"/>
      <c r="AW31" s="131"/>
    </row>
    <row r="32" spans="1:49" ht="11.25">
      <c r="A32" s="53"/>
      <c r="B32" s="67" t="s">
        <v>5</v>
      </c>
      <c r="C32" s="156">
        <v>45346</v>
      </c>
      <c r="D32" s="154"/>
      <c r="E32" s="155"/>
      <c r="F32" s="154"/>
      <c r="G32" s="143"/>
      <c r="H32" s="143"/>
      <c r="I32" s="144"/>
      <c r="J32" s="143"/>
      <c r="K32" s="143"/>
      <c r="L32" s="144"/>
      <c r="M32" s="143"/>
      <c r="N32" s="143"/>
      <c r="O32" s="150">
        <f t="shared" si="4"/>
        <v>0</v>
      </c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-1209.6000000000001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1"/>
        <v>0</v>
      </c>
      <c r="AS32" s="150"/>
      <c r="AT32" s="208"/>
      <c r="AU32" s="146"/>
      <c r="AV32" s="151"/>
      <c r="AW32" s="131"/>
    </row>
    <row r="33" spans="1:49" ht="11.25">
      <c r="A33" s="53"/>
      <c r="B33" s="67" t="s">
        <v>6</v>
      </c>
      <c r="C33" s="156">
        <v>45347</v>
      </c>
      <c r="D33" s="154"/>
      <c r="E33" s="155"/>
      <c r="F33" s="154"/>
      <c r="G33" s="143"/>
      <c r="H33" s="143"/>
      <c r="I33" s="144"/>
      <c r="J33" s="143"/>
      <c r="K33" s="143"/>
      <c r="L33" s="144"/>
      <c r="M33" s="143"/>
      <c r="N33" s="143"/>
      <c r="O33" s="150">
        <f t="shared" si="4"/>
        <v>0</v>
      </c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-1209.6000000000001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1"/>
        <v>0</v>
      </c>
      <c r="AS33" s="150"/>
      <c r="AT33" s="208"/>
      <c r="AU33" s="146"/>
      <c r="AV33" s="151"/>
      <c r="AW33" s="131"/>
    </row>
    <row r="34" spans="1:49" ht="11.25">
      <c r="A34" s="53"/>
      <c r="B34" s="67" t="s">
        <v>0</v>
      </c>
      <c r="C34" s="156">
        <v>45348</v>
      </c>
      <c r="D34" s="154"/>
      <c r="E34" s="155">
        <f>H4*E4/100</f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50">
        <f t="shared" si="4"/>
        <v>0</v>
      </c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-1218.0000000000002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1"/>
        <v>0</v>
      </c>
      <c r="AS34" s="150"/>
      <c r="AT34" s="208"/>
      <c r="AU34" s="146"/>
      <c r="AV34" s="151"/>
      <c r="AW34" s="131"/>
    </row>
    <row r="35" spans="1:49" ht="11.25">
      <c r="A35" s="53"/>
      <c r="B35" s="67" t="s">
        <v>1</v>
      </c>
      <c r="C35" s="156">
        <v>45349</v>
      </c>
      <c r="D35" s="154"/>
      <c r="E35" s="155">
        <f>H4*E4/100</f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50">
        <f t="shared" si="4"/>
        <v>0</v>
      </c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-1226.4000000000003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1"/>
        <v>0</v>
      </c>
      <c r="AS35" s="150"/>
      <c r="AT35" s="208"/>
      <c r="AU35" s="146"/>
      <c r="AV35" s="151"/>
      <c r="AW35" s="131"/>
    </row>
    <row r="36" spans="1:49" ht="11.25">
      <c r="A36" s="61"/>
      <c r="B36" s="67" t="s">
        <v>2</v>
      </c>
      <c r="C36" s="156">
        <v>45350</v>
      </c>
      <c r="D36" s="154"/>
      <c r="E36" s="155">
        <f t="shared" ref="E36" si="5">$H$4*$E$4/100</f>
        <v>8.4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50">
        <f t="shared" si="4"/>
        <v>0</v>
      </c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-1234.8000000000004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1"/>
        <v>0</v>
      </c>
      <c r="AS36" s="150"/>
      <c r="AT36" s="208"/>
      <c r="AU36" s="146"/>
      <c r="AV36" s="151"/>
      <c r="AW36" s="131"/>
    </row>
    <row r="37" spans="1:49" ht="11.25">
      <c r="A37" s="45"/>
      <c r="B37" s="67"/>
      <c r="C37" s="156"/>
      <c r="D37" s="154"/>
      <c r="E37" s="155"/>
      <c r="F37" s="154"/>
      <c r="G37" s="143"/>
      <c r="H37" s="143"/>
      <c r="I37" s="144"/>
      <c r="J37" s="143"/>
      <c r="K37" s="143"/>
      <c r="L37" s="144"/>
      <c r="M37" s="143"/>
      <c r="N37" s="143"/>
      <c r="O37" s="150">
        <f t="shared" si="4"/>
        <v>0</v>
      </c>
      <c r="P37" s="145"/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-1234.8000000000004</v>
      </c>
      <c r="AA37" s="172"/>
      <c r="AB37" s="149"/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1"/>
        <v>0</v>
      </c>
      <c r="AS37" s="150"/>
      <c r="AT37" s="208"/>
      <c r="AU37" s="146"/>
      <c r="AV37" s="151"/>
      <c r="AW37" s="131"/>
    </row>
    <row r="38" spans="1:49" ht="11.25">
      <c r="A38" s="53"/>
      <c r="B38" s="103"/>
      <c r="C38" s="176"/>
      <c r="D38" s="154"/>
      <c r="E38" s="155"/>
      <c r="F38" s="154"/>
      <c r="G38" s="143"/>
      <c r="H38" s="143"/>
      <c r="I38" s="144"/>
      <c r="J38" s="143"/>
      <c r="K38" s="143"/>
      <c r="L38" s="144"/>
      <c r="M38" s="143"/>
      <c r="N38" s="143"/>
      <c r="O38" s="150">
        <f t="shared" si="4"/>
        <v>0</v>
      </c>
      <c r="P38" s="145"/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-1234.8000000000004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/>
      <c r="AS38" s="150"/>
      <c r="AT38" s="208"/>
      <c r="AU38" s="146"/>
      <c r="AV38" s="151"/>
      <c r="AW38" s="131"/>
    </row>
    <row r="39" spans="1:49" ht="11.25">
      <c r="A39" s="45"/>
      <c r="B39" s="73"/>
      <c r="C39" s="175"/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50">
        <f t="shared" si="4"/>
        <v>0</v>
      </c>
      <c r="P39" s="145"/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-1234.8000000000004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/>
      <c r="AS39" s="150"/>
      <c r="AT39" s="208"/>
      <c r="AU39" s="146"/>
      <c r="AV39" s="151"/>
      <c r="AW39" s="131"/>
    </row>
    <row r="40" spans="1:49" ht="11.25">
      <c r="A40" s="61"/>
      <c r="B40" s="73"/>
      <c r="C40" s="175"/>
      <c r="D40" s="166"/>
      <c r="E40" s="155">
        <f>SUM(E9:E39)</f>
        <v>168.00000000000006</v>
      </c>
      <c r="F40" s="166"/>
      <c r="G40" s="173"/>
      <c r="H40" s="173"/>
      <c r="I40" s="144"/>
      <c r="J40" s="173"/>
      <c r="K40" s="173"/>
      <c r="L40" s="144"/>
      <c r="M40" s="173"/>
      <c r="N40" s="173"/>
      <c r="O40" s="144"/>
      <c r="P40" s="145">
        <f>SUM(P9:P39)</f>
        <v>0</v>
      </c>
      <c r="Q40" s="146"/>
      <c r="R40" s="145">
        <f>SUM(R9:R39)</f>
        <v>0</v>
      </c>
      <c r="S40" s="146"/>
      <c r="T40" s="145">
        <f>SUM(T9:T39)</f>
        <v>0</v>
      </c>
      <c r="U40" s="146"/>
      <c r="V40" s="145">
        <f>SUM(V9:V39)</f>
        <v>0</v>
      </c>
      <c r="W40" s="146"/>
      <c r="X40" s="145"/>
      <c r="Y40" s="146"/>
      <c r="Z40" s="145"/>
      <c r="AA40" s="172"/>
      <c r="AB40" s="160"/>
      <c r="AC40" s="146"/>
      <c r="AD40" s="174">
        <f>SUM(AD9:AD39)</f>
        <v>0</v>
      </c>
      <c r="AE40" s="150"/>
      <c r="AF40" s="174">
        <f>SUM(AF9:AF39)</f>
        <v>0</v>
      </c>
      <c r="AG40" s="150"/>
      <c r="AH40" s="174">
        <f>SUM(AH9:AH39)</f>
        <v>0</v>
      </c>
      <c r="AI40" s="150"/>
      <c r="AJ40" s="174">
        <f>SUM(AJ9:AJ39)</f>
        <v>0</v>
      </c>
      <c r="AK40" s="150"/>
      <c r="AL40" s="174">
        <f>SUM(AL9:AL39)</f>
        <v>0</v>
      </c>
      <c r="AM40" s="150"/>
      <c r="AN40" s="174">
        <f>SUM(AN9:AN39)</f>
        <v>0</v>
      </c>
      <c r="AO40" s="150"/>
      <c r="AP40" s="174">
        <f>SUM(AP9:AP39)</f>
        <v>0</v>
      </c>
      <c r="AQ40" s="150"/>
      <c r="AR40" s="209">
        <f>SUM(AR9:AR39)</f>
        <v>0</v>
      </c>
      <c r="AS40" s="150"/>
      <c r="AT40" s="174">
        <f>SUM(AT9:AT39)</f>
        <v>0</v>
      </c>
      <c r="AU40" s="146"/>
      <c r="AV40" s="167"/>
      <c r="AW40" s="132"/>
    </row>
    <row r="41" spans="1:49" ht="11.25">
      <c r="A41" s="46"/>
      <c r="B41" s="103"/>
      <c r="C41" s="12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51"/>
      <c r="AA41" s="46"/>
    </row>
    <row r="42" spans="1:49" ht="11.25">
      <c r="A42" s="54"/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X42" s="112"/>
      <c r="Z42" s="59"/>
      <c r="AA42" s="54"/>
    </row>
    <row r="43" spans="1:49" ht="11.25">
      <c r="A43" s="54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X43" s="112"/>
      <c r="Z43" s="59"/>
      <c r="AA43" s="54"/>
    </row>
    <row r="44" spans="1:49" ht="11.25">
      <c r="A44" s="54"/>
      <c r="B44" s="54"/>
      <c r="C44" s="157"/>
      <c r="AA44" s="54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11" priority="1" stopIfTrue="1" operator="lessThan">
      <formula>-20</formula>
    </cfRule>
    <cfRule type="cellIs" dxfId="10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AX45"/>
  <sheetViews>
    <sheetView showGridLines="0" showRowColHeaders="0" tabSelected="1" zoomScale="115" zoomScaleNormal="115" workbookViewId="0">
      <pane xSplit="6" ySplit="8" topLeftCell="G9" activePane="bottomRight" state="frozen"/>
      <selection activeCell="D18" sqref="D18"/>
      <selection pane="topRight" activeCell="D18" sqref="D18"/>
      <selection pane="bottomLeft" activeCell="D18" sqref="D18"/>
      <selection pane="bottomRight" activeCell="E37" sqref="E37"/>
    </sheetView>
  </sheetViews>
  <sheetFormatPr baseColWidth="10" defaultColWidth="11.42578125" defaultRowHeight="12.75"/>
  <cols>
    <col min="1" max="1" width="0.85546875" style="1" customWidth="1"/>
    <col min="2" max="2" width="9" style="1" bestFit="1" customWidth="1"/>
    <col min="3" max="3" width="9.7109375" style="2" bestFit="1" customWidth="1"/>
    <col min="4" max="4" width="0.85546875" style="2" customWidth="1"/>
    <col min="5" max="5" width="9.28515625" style="5" customWidth="1"/>
    <col min="6" max="6" width="0.85546875" style="2" customWidth="1"/>
    <col min="7" max="8" width="5.7109375" style="6" customWidth="1"/>
    <col min="9" max="9" width="0.85546875" style="6" customWidth="1"/>
    <col min="10" max="11" width="5.7109375" style="6" customWidth="1"/>
    <col min="12" max="12" width="0.85546875" style="6" customWidth="1"/>
    <col min="13" max="14" width="5.7109375" style="6" customWidth="1"/>
    <col min="15" max="15" width="0.85546875" style="6" customWidth="1"/>
    <col min="16" max="16" width="9.28515625" style="1" customWidth="1"/>
    <col min="17" max="17" width="0.85546875" style="1" customWidth="1"/>
    <col min="18" max="18" width="9.28515625" style="3" customWidth="1"/>
    <col min="19" max="19" width="0.85546875" style="3" customWidth="1"/>
    <col min="20" max="20" width="9.28515625" style="3" customWidth="1"/>
    <col min="21" max="21" width="0.85546875" style="3" customWidth="1"/>
    <col min="22" max="22" width="9.28515625" style="3" customWidth="1"/>
    <col min="23" max="23" width="0.85546875" style="3" customWidth="1"/>
    <col min="24" max="24" width="9.28515625" style="3" hidden="1" customWidth="1"/>
    <col min="25" max="25" width="0.85546875" style="1" customWidth="1"/>
    <col min="26" max="26" width="9.28515625" style="3" customWidth="1"/>
    <col min="27" max="27" width="0.85546875" customWidth="1"/>
    <col min="28" max="28" width="11.42578125" style="1"/>
    <col min="29" max="29" width="0.85546875" style="1" customWidth="1"/>
    <col min="30" max="30" width="11.42578125" style="1"/>
    <col min="31" max="31" width="0.85546875" style="1" customWidth="1"/>
    <col min="32" max="32" width="11.42578125" style="1"/>
    <col min="33" max="33" width="0.85546875" style="1" customWidth="1"/>
    <col min="34" max="34" width="11.42578125" style="1"/>
    <col min="35" max="35" width="0.85546875" style="1" customWidth="1"/>
    <col min="36" max="36" width="11.42578125" style="1"/>
    <col min="37" max="37" width="0.85546875" style="1" customWidth="1"/>
    <col min="38" max="38" width="11.42578125" style="1"/>
    <col min="39" max="39" width="0.85546875" style="1" customWidth="1"/>
    <col min="40" max="40" width="11.42578125" style="1"/>
    <col min="41" max="41" width="0.85546875" style="1" customWidth="1"/>
    <col min="42" max="42" width="11.42578125" style="1"/>
    <col min="43" max="43" width="0.85546875" style="1" customWidth="1"/>
    <col min="44" max="44" width="11.42578125" style="1"/>
    <col min="45" max="45" width="0.85546875" style="1" customWidth="1"/>
    <col min="46" max="46" width="11.42578125" style="1"/>
    <col min="47" max="47" width="0.85546875" style="1" customWidth="1"/>
    <col min="48" max="48" width="11.42578125" style="1"/>
    <col min="49" max="49" width="0.85546875" style="1" customWidth="1"/>
    <col min="50" max="16384" width="11.42578125" style="1"/>
  </cols>
  <sheetData>
    <row r="1" spans="1:50" ht="3.95" customHeight="1">
      <c r="A1" s="35"/>
      <c r="B1" s="36"/>
      <c r="C1" s="37"/>
      <c r="D1" s="37"/>
      <c r="E1" s="38"/>
      <c r="F1" s="37"/>
      <c r="G1" s="39"/>
      <c r="H1" s="39"/>
      <c r="I1" s="39"/>
      <c r="J1" s="39"/>
      <c r="K1" s="39"/>
      <c r="L1" s="39"/>
      <c r="M1" s="39"/>
      <c r="N1" s="39"/>
      <c r="O1" s="39"/>
      <c r="P1" s="36"/>
      <c r="Q1" s="36"/>
      <c r="R1" s="40"/>
      <c r="S1" s="40"/>
      <c r="T1" s="40"/>
      <c r="U1" s="40"/>
      <c r="V1" s="40"/>
      <c r="W1" s="40"/>
      <c r="X1" s="40"/>
      <c r="Y1" s="36"/>
      <c r="Z1" s="40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33"/>
    </row>
    <row r="2" spans="1:50">
      <c r="A2" s="42"/>
      <c r="B2" s="280" t="s">
        <v>50</v>
      </c>
      <c r="C2" s="281"/>
      <c r="D2" s="282"/>
      <c r="E2" s="282"/>
      <c r="F2" s="97"/>
      <c r="G2" s="283">
        <f>Jahr!D17</f>
        <v>0</v>
      </c>
      <c r="H2" s="284"/>
      <c r="I2" s="284"/>
      <c r="J2" s="284"/>
      <c r="K2" s="284"/>
      <c r="L2" s="284"/>
      <c r="M2" s="284"/>
      <c r="N2" s="284"/>
      <c r="O2" s="24"/>
      <c r="P2" s="18"/>
      <c r="Q2" s="18"/>
      <c r="R2" s="25"/>
      <c r="S2" s="25"/>
      <c r="T2" s="101" t="s">
        <v>51</v>
      </c>
      <c r="U2" s="51"/>
      <c r="V2" s="271">
        <f>Jahr!D21</f>
        <v>0</v>
      </c>
      <c r="W2" s="272"/>
      <c r="X2" s="272"/>
      <c r="Y2" s="272"/>
      <c r="Z2" s="273"/>
      <c r="AA2" s="18"/>
      <c r="AB2" s="12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33"/>
      <c r="AX2" s="74"/>
    </row>
    <row r="3" spans="1:50" ht="3.95" customHeight="1" thickBot="1">
      <c r="A3" s="35"/>
      <c r="B3" s="36"/>
      <c r="C3" s="37"/>
      <c r="D3" s="37"/>
      <c r="E3" s="38"/>
      <c r="F3" s="37"/>
      <c r="G3" s="39"/>
      <c r="H3" s="39"/>
      <c r="I3" s="39"/>
      <c r="J3" s="39"/>
      <c r="K3" s="39"/>
      <c r="L3" s="39"/>
      <c r="M3" s="39"/>
      <c r="N3" s="39"/>
      <c r="O3" s="39"/>
      <c r="P3" s="36"/>
      <c r="Q3" s="36"/>
      <c r="R3" s="40"/>
      <c r="S3" s="40"/>
      <c r="T3" s="40"/>
      <c r="U3" s="40"/>
      <c r="V3" s="40"/>
      <c r="W3" s="40"/>
      <c r="X3" s="40"/>
      <c r="Y3" s="36"/>
      <c r="Z3" s="40"/>
      <c r="AA3" s="36"/>
      <c r="AB3" s="12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33"/>
    </row>
    <row r="4" spans="1:50" s="4" customFormat="1" ht="13.5" thickBot="1">
      <c r="A4" s="41"/>
      <c r="B4" s="70" t="s">
        <v>14</v>
      </c>
      <c r="C4" s="71"/>
      <c r="D4" s="20"/>
      <c r="E4" s="276">
        <f>Jahr!D22</f>
        <v>100</v>
      </c>
      <c r="F4" s="277"/>
      <c r="G4" s="21"/>
      <c r="H4" s="278">
        <f>August!H4</f>
        <v>8.4</v>
      </c>
      <c r="I4" s="279"/>
      <c r="J4" s="21"/>
      <c r="K4" s="21"/>
      <c r="L4" s="21"/>
      <c r="M4" s="21"/>
      <c r="N4" s="21"/>
      <c r="O4" s="21"/>
      <c r="P4" s="11"/>
      <c r="Q4" s="14"/>
      <c r="R4" s="8"/>
      <c r="S4" s="8"/>
      <c r="T4" s="8"/>
      <c r="U4" s="8"/>
      <c r="V4" s="8"/>
      <c r="W4" s="8"/>
      <c r="X4" s="8"/>
      <c r="Y4" s="9" t="s">
        <v>17</v>
      </c>
      <c r="Z4" s="69">
        <f>Feb!Z6</f>
        <v>0</v>
      </c>
      <c r="AA4" s="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32"/>
    </row>
    <row r="5" spans="1:50" ht="3.95" customHeight="1" thickBot="1">
      <c r="A5" s="42"/>
      <c r="B5" s="18"/>
      <c r="C5" s="22"/>
      <c r="D5" s="22"/>
      <c r="E5" s="23"/>
      <c r="F5" s="22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25"/>
      <c r="S5" s="25"/>
      <c r="T5" s="25"/>
      <c r="U5" s="25"/>
      <c r="V5" s="25"/>
      <c r="W5" s="25"/>
      <c r="X5" s="25"/>
      <c r="Y5" s="18"/>
      <c r="Z5" s="25"/>
      <c r="AA5" s="33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33"/>
    </row>
    <row r="6" spans="1:50" s="4" customFormat="1" ht="13.5" thickBot="1">
      <c r="A6" s="41"/>
      <c r="B6" s="75" t="s">
        <v>34</v>
      </c>
      <c r="C6" s="96">
        <f>Jahr!F18</f>
        <v>2024</v>
      </c>
      <c r="D6" s="19"/>
      <c r="E6" s="19"/>
      <c r="F6" s="20"/>
      <c r="G6" s="21"/>
      <c r="H6" s="15"/>
      <c r="I6" s="16"/>
      <c r="J6" s="12"/>
      <c r="K6" s="17"/>
      <c r="L6" s="13" t="s">
        <v>13</v>
      </c>
      <c r="M6" s="274">
        <f>Feb!Z39</f>
        <v>-1234.8000000000004</v>
      </c>
      <c r="N6" s="275"/>
      <c r="O6" s="26"/>
      <c r="P6" s="11"/>
      <c r="Q6" s="12"/>
      <c r="R6" s="12"/>
      <c r="S6" s="12"/>
      <c r="T6" s="8"/>
      <c r="U6" s="12"/>
      <c r="V6" s="12"/>
      <c r="W6" s="12"/>
      <c r="X6" s="12"/>
      <c r="Y6" s="13" t="s">
        <v>18</v>
      </c>
      <c r="Z6" s="10">
        <f>Z4-(R40*100/($H$4*$E$4))</f>
        <v>0</v>
      </c>
      <c r="AA6" s="32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2"/>
    </row>
    <row r="7" spans="1:50" ht="3.95" customHeight="1" thickBot="1">
      <c r="A7" s="43"/>
      <c r="B7" s="27"/>
      <c r="C7" s="28"/>
      <c r="D7" s="28"/>
      <c r="E7" s="29"/>
      <c r="F7" s="28"/>
      <c r="G7" s="30"/>
      <c r="H7" s="30"/>
      <c r="I7" s="30"/>
      <c r="J7" s="30"/>
      <c r="K7" s="30"/>
      <c r="L7" s="30"/>
      <c r="M7" s="30"/>
      <c r="N7" s="30"/>
      <c r="O7" s="30"/>
      <c r="P7" s="27"/>
      <c r="Q7" s="27"/>
      <c r="R7" s="31"/>
      <c r="S7" s="31"/>
      <c r="T7" s="31"/>
      <c r="U7" s="31"/>
      <c r="V7" s="31"/>
      <c r="W7" s="31"/>
      <c r="X7" s="31"/>
      <c r="Y7" s="27"/>
      <c r="Z7" s="31"/>
      <c r="AA7" s="34"/>
      <c r="AB7" s="120"/>
      <c r="AC7" s="120"/>
      <c r="AD7" s="120"/>
      <c r="AE7" s="120"/>
      <c r="AF7" s="120"/>
      <c r="AG7" s="120"/>
      <c r="AH7" s="134"/>
      <c r="AI7" s="134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35"/>
    </row>
    <row r="8" spans="1:50" s="7" customFormat="1">
      <c r="A8" s="177"/>
      <c r="B8" s="72" t="s">
        <v>11</v>
      </c>
      <c r="C8" s="72"/>
      <c r="D8" s="161"/>
      <c r="E8" s="162" t="s">
        <v>10</v>
      </c>
      <c r="F8" s="161"/>
      <c r="G8" s="162" t="s">
        <v>7</v>
      </c>
      <c r="H8" s="162" t="s">
        <v>8</v>
      </c>
      <c r="I8" s="163"/>
      <c r="J8" s="162" t="s">
        <v>7</v>
      </c>
      <c r="K8" s="162" t="s">
        <v>8</v>
      </c>
      <c r="L8" s="163"/>
      <c r="M8" s="162" t="s">
        <v>7</v>
      </c>
      <c r="N8" s="162" t="s">
        <v>8</v>
      </c>
      <c r="O8" s="163"/>
      <c r="P8" s="164" t="s">
        <v>9</v>
      </c>
      <c r="Q8" s="165"/>
      <c r="R8" s="162" t="s">
        <v>19</v>
      </c>
      <c r="S8" s="165"/>
      <c r="T8" s="162" t="s">
        <v>15</v>
      </c>
      <c r="U8" s="165"/>
      <c r="V8" s="162" t="s">
        <v>16</v>
      </c>
      <c r="W8" s="165"/>
      <c r="X8" s="162"/>
      <c r="Y8" s="165"/>
      <c r="Z8" s="162" t="s">
        <v>12</v>
      </c>
      <c r="AA8" s="171"/>
      <c r="AB8" s="115" t="s">
        <v>54</v>
      </c>
      <c r="AC8" s="127"/>
      <c r="AD8" s="114" t="str">
        <f>Jahr!$I3</f>
        <v>RU</v>
      </c>
      <c r="AE8" s="128"/>
      <c r="AF8" s="114" t="str">
        <f>Jahr!$I4</f>
        <v>Eltermarbeit</v>
      </c>
      <c r="AG8" s="128"/>
      <c r="AH8" s="116" t="str">
        <f>Jahr!I5</f>
        <v>Projekte</v>
      </c>
      <c r="AI8" s="127"/>
      <c r="AJ8" s="116" t="str">
        <f>Jahr!I6</f>
        <v>Gottesdienste</v>
      </c>
      <c r="AK8" s="127"/>
      <c r="AL8" s="114" t="str">
        <f>Jahr!$I7</f>
        <v>Gruppierungen</v>
      </c>
      <c r="AM8" s="128"/>
      <c r="AN8" s="114" t="str">
        <f>Jahr!$I8</f>
        <v>Teamarbeit</v>
      </c>
      <c r="AO8" s="128"/>
      <c r="AP8" s="114" t="str">
        <f>Jahr!$I9</f>
        <v>Administratives</v>
      </c>
      <c r="AQ8" s="128"/>
      <c r="AR8" s="116" t="str">
        <f>Jahr!$I10</f>
        <v>Sonstiges</v>
      </c>
      <c r="AS8" s="128"/>
      <c r="AT8" s="114" t="str">
        <f>Jahr!$I11</f>
        <v>Fortbildung</v>
      </c>
      <c r="AU8" s="128"/>
      <c r="AV8" s="121" t="s">
        <v>54</v>
      </c>
      <c r="AW8" s="130"/>
    </row>
    <row r="9" spans="1:50" ht="11.25">
      <c r="A9" s="66"/>
      <c r="B9" s="67" t="s">
        <v>4</v>
      </c>
      <c r="C9" s="156">
        <v>45352</v>
      </c>
      <c r="D9" s="166"/>
      <c r="E9" s="155">
        <f t="shared" ref="E9:E36" si="0">$H$4*$E$4/100</f>
        <v>8.4</v>
      </c>
      <c r="F9" s="166"/>
      <c r="G9" s="143"/>
      <c r="H9" s="143"/>
      <c r="I9" s="144"/>
      <c r="J9" s="143"/>
      <c r="K9" s="143"/>
      <c r="L9" s="144"/>
      <c r="M9" s="143"/>
      <c r="N9" s="143"/>
      <c r="O9" s="144"/>
      <c r="P9" s="145">
        <f>(H9-G9)+(K9-J9)+(N9-M9)+R9+T9+V9</f>
        <v>0</v>
      </c>
      <c r="Q9" s="146"/>
      <c r="R9" s="147"/>
      <c r="S9" s="146"/>
      <c r="T9" s="147"/>
      <c r="U9" s="146"/>
      <c r="V9" s="147"/>
      <c r="W9" s="146"/>
      <c r="X9" s="147"/>
      <c r="Y9" s="146"/>
      <c r="Z9" s="145">
        <f>M6+P9-E9</f>
        <v>-1243.2000000000005</v>
      </c>
      <c r="AA9" s="172"/>
      <c r="AB9" s="149"/>
      <c r="AC9" s="146"/>
      <c r="AD9" s="208"/>
      <c r="AE9" s="146"/>
      <c r="AF9" s="208"/>
      <c r="AG9" s="146"/>
      <c r="AH9" s="208"/>
      <c r="AI9" s="146"/>
      <c r="AJ9" s="208"/>
      <c r="AK9" s="146"/>
      <c r="AL9" s="208"/>
      <c r="AM9" s="146"/>
      <c r="AN9" s="208"/>
      <c r="AO9" s="146"/>
      <c r="AP9" s="208"/>
      <c r="AQ9" s="146"/>
      <c r="AR9" s="206">
        <f t="shared" ref="AR9:AR39" si="1">SUM(P9-R9-T9+X9-(SUM(AD9:AP9))-AT9)</f>
        <v>0</v>
      </c>
      <c r="AS9" s="146"/>
      <c r="AT9" s="208"/>
      <c r="AU9" s="146"/>
      <c r="AV9" s="151"/>
      <c r="AW9" s="131"/>
    </row>
    <row r="10" spans="1:50" ht="11.25">
      <c r="A10" s="66"/>
      <c r="B10" s="67" t="s">
        <v>5</v>
      </c>
      <c r="C10" s="156">
        <v>45353</v>
      </c>
      <c r="D10" s="154"/>
      <c r="E10" s="155"/>
      <c r="F10" s="154"/>
      <c r="G10" s="143"/>
      <c r="H10" s="143"/>
      <c r="I10" s="144">
        <v>1200</v>
      </c>
      <c r="J10" s="143"/>
      <c r="K10" s="143"/>
      <c r="L10" s="144"/>
      <c r="M10" s="143"/>
      <c r="N10" s="143"/>
      <c r="O10" s="144"/>
      <c r="P10" s="145">
        <f t="shared" ref="P10:P39" si="2">(H10-G10)+(K10-J10)+(N10-M10)+R10+T10+V10</f>
        <v>0</v>
      </c>
      <c r="Q10" s="146"/>
      <c r="R10" s="147"/>
      <c r="S10" s="146"/>
      <c r="T10" s="147"/>
      <c r="U10" s="146"/>
      <c r="V10" s="147"/>
      <c r="W10" s="146"/>
      <c r="X10" s="147"/>
      <c r="Y10" s="146"/>
      <c r="Z10" s="145">
        <f t="shared" ref="Z10:Z39" si="3">Z9+P10-E10</f>
        <v>-1243.2000000000005</v>
      </c>
      <c r="AA10" s="172"/>
      <c r="AB10" s="149"/>
      <c r="AC10" s="146"/>
      <c r="AD10" s="208"/>
      <c r="AE10" s="146"/>
      <c r="AF10" s="208"/>
      <c r="AG10" s="146"/>
      <c r="AH10" s="208"/>
      <c r="AI10" s="146"/>
      <c r="AJ10" s="208"/>
      <c r="AK10" s="146"/>
      <c r="AL10" s="208"/>
      <c r="AM10" s="146"/>
      <c r="AN10" s="208"/>
      <c r="AO10" s="146"/>
      <c r="AP10" s="208"/>
      <c r="AQ10" s="146"/>
      <c r="AR10" s="206">
        <f t="shared" si="1"/>
        <v>0</v>
      </c>
      <c r="AS10" s="146"/>
      <c r="AT10" s="208"/>
      <c r="AU10" s="146"/>
      <c r="AV10" s="151"/>
      <c r="AW10" s="131"/>
    </row>
    <row r="11" spans="1:50" ht="11.25">
      <c r="A11" s="66"/>
      <c r="B11" s="67" t="s">
        <v>6</v>
      </c>
      <c r="C11" s="156">
        <v>45354</v>
      </c>
      <c r="D11" s="154"/>
      <c r="E11" s="155"/>
      <c r="F11" s="154"/>
      <c r="G11" s="143"/>
      <c r="H11" s="143"/>
      <c r="I11" s="144"/>
      <c r="J11" s="143"/>
      <c r="K11" s="143"/>
      <c r="L11" s="144"/>
      <c r="M11" s="143"/>
      <c r="N11" s="143"/>
      <c r="O11" s="144"/>
      <c r="P11" s="145">
        <f t="shared" si="2"/>
        <v>0</v>
      </c>
      <c r="Q11" s="146"/>
      <c r="R11" s="147"/>
      <c r="S11" s="146"/>
      <c r="T11" s="147"/>
      <c r="U11" s="146"/>
      <c r="V11" s="147"/>
      <c r="W11" s="146"/>
      <c r="X11" s="147"/>
      <c r="Y11" s="146"/>
      <c r="Z11" s="145">
        <f t="shared" si="3"/>
        <v>-1243.2000000000005</v>
      </c>
      <c r="AA11" s="172"/>
      <c r="AB11" s="149"/>
      <c r="AC11" s="146"/>
      <c r="AD11" s="208"/>
      <c r="AE11" s="146"/>
      <c r="AF11" s="208"/>
      <c r="AG11" s="146"/>
      <c r="AH11" s="208"/>
      <c r="AI11" s="146"/>
      <c r="AJ11" s="208"/>
      <c r="AK11" s="146"/>
      <c r="AL11" s="208"/>
      <c r="AM11" s="146"/>
      <c r="AN11" s="208"/>
      <c r="AO11" s="146"/>
      <c r="AP11" s="208"/>
      <c r="AQ11" s="146"/>
      <c r="AR11" s="206">
        <f t="shared" si="1"/>
        <v>0</v>
      </c>
      <c r="AS11" s="146"/>
      <c r="AT11" s="208"/>
      <c r="AU11" s="146"/>
      <c r="AV11" s="151"/>
      <c r="AW11" s="131"/>
    </row>
    <row r="12" spans="1:50" ht="11.25">
      <c r="A12" s="66"/>
      <c r="B12" s="67" t="s">
        <v>0</v>
      </c>
      <c r="C12" s="156">
        <v>45355</v>
      </c>
      <c r="D12" s="154"/>
      <c r="E12" s="155">
        <f>H4*E4/100</f>
        <v>8.4</v>
      </c>
      <c r="F12" s="154"/>
      <c r="G12" s="143"/>
      <c r="H12" s="143"/>
      <c r="I12" s="144"/>
      <c r="J12" s="143"/>
      <c r="K12" s="143"/>
      <c r="L12" s="144"/>
      <c r="M12" s="143"/>
      <c r="N12" s="143"/>
      <c r="O12" s="144"/>
      <c r="P12" s="145">
        <f t="shared" si="2"/>
        <v>0</v>
      </c>
      <c r="Q12" s="146"/>
      <c r="R12" s="147"/>
      <c r="S12" s="146"/>
      <c r="T12" s="147"/>
      <c r="U12" s="146"/>
      <c r="V12" s="147"/>
      <c r="W12" s="146"/>
      <c r="X12" s="147"/>
      <c r="Y12" s="146"/>
      <c r="Z12" s="145">
        <f t="shared" si="3"/>
        <v>-1251.6000000000006</v>
      </c>
      <c r="AA12" s="172"/>
      <c r="AB12" s="149"/>
      <c r="AC12" s="146"/>
      <c r="AD12" s="208"/>
      <c r="AE12" s="146"/>
      <c r="AF12" s="208"/>
      <c r="AG12" s="146"/>
      <c r="AH12" s="208"/>
      <c r="AI12" s="146"/>
      <c r="AJ12" s="208"/>
      <c r="AK12" s="146"/>
      <c r="AL12" s="208"/>
      <c r="AM12" s="146"/>
      <c r="AN12" s="208"/>
      <c r="AO12" s="146"/>
      <c r="AP12" s="208"/>
      <c r="AQ12" s="146"/>
      <c r="AR12" s="206">
        <f t="shared" si="1"/>
        <v>0</v>
      </c>
      <c r="AS12" s="146"/>
      <c r="AT12" s="208"/>
      <c r="AU12" s="146"/>
      <c r="AV12" s="151"/>
      <c r="AW12" s="131"/>
    </row>
    <row r="13" spans="1:50" ht="11.25">
      <c r="A13" s="66"/>
      <c r="B13" s="67" t="s">
        <v>1</v>
      </c>
      <c r="C13" s="156">
        <v>45356</v>
      </c>
      <c r="D13" s="154"/>
      <c r="E13" s="155">
        <f>H4*E4/100</f>
        <v>8.4</v>
      </c>
      <c r="F13" s="154"/>
      <c r="G13" s="143"/>
      <c r="H13" s="143"/>
      <c r="I13" s="144"/>
      <c r="J13" s="143"/>
      <c r="K13" s="143"/>
      <c r="L13" s="144"/>
      <c r="M13" s="143"/>
      <c r="N13" s="143"/>
      <c r="O13" s="144"/>
      <c r="P13" s="145">
        <f t="shared" si="2"/>
        <v>0</v>
      </c>
      <c r="Q13" s="146"/>
      <c r="R13" s="147"/>
      <c r="S13" s="146"/>
      <c r="T13" s="147"/>
      <c r="U13" s="146"/>
      <c r="V13" s="147"/>
      <c r="W13" s="146"/>
      <c r="X13" s="147"/>
      <c r="Y13" s="146"/>
      <c r="Z13" s="145">
        <f t="shared" si="3"/>
        <v>-1260.0000000000007</v>
      </c>
      <c r="AA13" s="172"/>
      <c r="AB13" s="149"/>
      <c r="AC13" s="146"/>
      <c r="AD13" s="208"/>
      <c r="AE13" s="146"/>
      <c r="AF13" s="208"/>
      <c r="AG13" s="146"/>
      <c r="AH13" s="208"/>
      <c r="AI13" s="146"/>
      <c r="AJ13" s="208"/>
      <c r="AK13" s="146"/>
      <c r="AL13" s="208"/>
      <c r="AM13" s="146"/>
      <c r="AN13" s="208"/>
      <c r="AO13" s="146"/>
      <c r="AP13" s="208"/>
      <c r="AQ13" s="146"/>
      <c r="AR13" s="206">
        <f t="shared" si="1"/>
        <v>0</v>
      </c>
      <c r="AS13" s="146"/>
      <c r="AT13" s="208"/>
      <c r="AU13" s="146"/>
      <c r="AV13" s="151"/>
      <c r="AW13" s="131"/>
    </row>
    <row r="14" spans="1:50" ht="11.25">
      <c r="A14" s="66"/>
      <c r="B14" s="67" t="s">
        <v>2</v>
      </c>
      <c r="C14" s="156">
        <v>45357</v>
      </c>
      <c r="D14" s="154"/>
      <c r="E14" s="155">
        <f>H4*E4/100</f>
        <v>8.4</v>
      </c>
      <c r="F14" s="154"/>
      <c r="G14" s="143"/>
      <c r="H14" s="143"/>
      <c r="I14" s="144"/>
      <c r="J14" s="143"/>
      <c r="K14" s="143"/>
      <c r="L14" s="144"/>
      <c r="M14" s="143"/>
      <c r="N14" s="143"/>
      <c r="O14" s="144"/>
      <c r="P14" s="145">
        <f t="shared" si="2"/>
        <v>0</v>
      </c>
      <c r="Q14" s="146"/>
      <c r="R14" s="147"/>
      <c r="S14" s="146"/>
      <c r="T14" s="147"/>
      <c r="U14" s="146"/>
      <c r="V14" s="147"/>
      <c r="W14" s="146"/>
      <c r="X14" s="147"/>
      <c r="Y14" s="146"/>
      <c r="Z14" s="145">
        <f t="shared" si="3"/>
        <v>-1268.4000000000008</v>
      </c>
      <c r="AA14" s="172"/>
      <c r="AB14" s="149"/>
      <c r="AC14" s="146"/>
      <c r="AD14" s="208"/>
      <c r="AE14" s="150"/>
      <c r="AF14" s="208"/>
      <c r="AG14" s="150"/>
      <c r="AH14" s="208"/>
      <c r="AI14" s="150"/>
      <c r="AJ14" s="208"/>
      <c r="AK14" s="150"/>
      <c r="AL14" s="208"/>
      <c r="AM14" s="150"/>
      <c r="AN14" s="208"/>
      <c r="AO14" s="150"/>
      <c r="AP14" s="208"/>
      <c r="AQ14" s="150"/>
      <c r="AR14" s="206">
        <f t="shared" si="1"/>
        <v>0</v>
      </c>
      <c r="AS14" s="150"/>
      <c r="AT14" s="208"/>
      <c r="AU14" s="146"/>
      <c r="AV14" s="151"/>
      <c r="AW14" s="131"/>
    </row>
    <row r="15" spans="1:50" ht="11.25">
      <c r="A15" s="66"/>
      <c r="B15" s="67" t="s">
        <v>3</v>
      </c>
      <c r="C15" s="156">
        <v>45358</v>
      </c>
      <c r="D15" s="154"/>
      <c r="E15" s="155">
        <f t="shared" si="0"/>
        <v>8.4</v>
      </c>
      <c r="F15" s="154"/>
      <c r="G15" s="143"/>
      <c r="H15" s="143"/>
      <c r="I15" s="144"/>
      <c r="J15" s="143"/>
      <c r="K15" s="143"/>
      <c r="L15" s="144"/>
      <c r="M15" s="143"/>
      <c r="N15" s="143"/>
      <c r="O15" s="144"/>
      <c r="P15" s="145">
        <f t="shared" si="2"/>
        <v>0</v>
      </c>
      <c r="Q15" s="146"/>
      <c r="R15" s="147"/>
      <c r="S15" s="146"/>
      <c r="T15" s="147"/>
      <c r="U15" s="146"/>
      <c r="V15" s="147"/>
      <c r="W15" s="146"/>
      <c r="X15" s="147"/>
      <c r="Y15" s="146"/>
      <c r="Z15" s="145">
        <f t="shared" si="3"/>
        <v>-1276.8000000000009</v>
      </c>
      <c r="AA15" s="172"/>
      <c r="AB15" s="149"/>
      <c r="AC15" s="146"/>
      <c r="AD15" s="208"/>
      <c r="AE15" s="150"/>
      <c r="AF15" s="208"/>
      <c r="AG15" s="150"/>
      <c r="AH15" s="208"/>
      <c r="AI15" s="150"/>
      <c r="AJ15" s="208"/>
      <c r="AK15" s="150"/>
      <c r="AL15" s="208"/>
      <c r="AM15" s="150"/>
      <c r="AN15" s="208"/>
      <c r="AO15" s="150"/>
      <c r="AP15" s="208"/>
      <c r="AQ15" s="150"/>
      <c r="AR15" s="206">
        <f t="shared" si="1"/>
        <v>0</v>
      </c>
      <c r="AS15" s="150"/>
      <c r="AT15" s="208"/>
      <c r="AU15" s="146"/>
      <c r="AV15" s="151"/>
      <c r="AW15" s="131"/>
    </row>
    <row r="16" spans="1:50" ht="11.25">
      <c r="A16" s="66"/>
      <c r="B16" s="67" t="s">
        <v>4</v>
      </c>
      <c r="C16" s="156">
        <v>45359</v>
      </c>
      <c r="D16" s="154"/>
      <c r="E16" s="155">
        <f t="shared" si="0"/>
        <v>8.4</v>
      </c>
      <c r="F16" s="154"/>
      <c r="G16" s="143"/>
      <c r="H16" s="143"/>
      <c r="I16" s="144"/>
      <c r="J16" s="143"/>
      <c r="K16" s="143"/>
      <c r="L16" s="144"/>
      <c r="M16" s="143"/>
      <c r="N16" s="143"/>
      <c r="O16" s="144"/>
      <c r="P16" s="145">
        <f t="shared" si="2"/>
        <v>0</v>
      </c>
      <c r="Q16" s="146"/>
      <c r="R16" s="147"/>
      <c r="S16" s="146"/>
      <c r="T16" s="147"/>
      <c r="U16" s="146"/>
      <c r="V16" s="147"/>
      <c r="W16" s="146"/>
      <c r="X16" s="147"/>
      <c r="Y16" s="146"/>
      <c r="Z16" s="145">
        <f t="shared" si="3"/>
        <v>-1285.200000000001</v>
      </c>
      <c r="AA16" s="172"/>
      <c r="AB16" s="149"/>
      <c r="AC16" s="146"/>
      <c r="AD16" s="208"/>
      <c r="AE16" s="150"/>
      <c r="AF16" s="208"/>
      <c r="AG16" s="150"/>
      <c r="AH16" s="208"/>
      <c r="AI16" s="150"/>
      <c r="AJ16" s="208"/>
      <c r="AK16" s="150"/>
      <c r="AL16" s="208"/>
      <c r="AM16" s="150"/>
      <c r="AN16" s="208"/>
      <c r="AO16" s="150"/>
      <c r="AP16" s="208"/>
      <c r="AQ16" s="150"/>
      <c r="AR16" s="206">
        <f t="shared" si="1"/>
        <v>0</v>
      </c>
      <c r="AS16" s="150"/>
      <c r="AT16" s="208"/>
      <c r="AU16" s="146"/>
      <c r="AV16" s="151"/>
      <c r="AW16" s="131"/>
    </row>
    <row r="17" spans="1:49" ht="11.25">
      <c r="A17" s="66"/>
      <c r="B17" s="67" t="s">
        <v>5</v>
      </c>
      <c r="C17" s="156">
        <v>45360</v>
      </c>
      <c r="D17" s="154"/>
      <c r="E17" s="155"/>
      <c r="F17" s="154"/>
      <c r="G17" s="143"/>
      <c r="H17" s="143"/>
      <c r="I17" s="144"/>
      <c r="J17" s="143"/>
      <c r="K17" s="143"/>
      <c r="L17" s="144"/>
      <c r="M17" s="143"/>
      <c r="N17" s="143"/>
      <c r="O17" s="144"/>
      <c r="P17" s="145">
        <f t="shared" si="2"/>
        <v>0</v>
      </c>
      <c r="Q17" s="146"/>
      <c r="R17" s="147"/>
      <c r="S17" s="146"/>
      <c r="T17" s="147"/>
      <c r="U17" s="146"/>
      <c r="V17" s="147"/>
      <c r="W17" s="146"/>
      <c r="X17" s="147"/>
      <c r="Y17" s="146"/>
      <c r="Z17" s="145">
        <f t="shared" si="3"/>
        <v>-1285.200000000001</v>
      </c>
      <c r="AA17" s="172"/>
      <c r="AB17" s="149"/>
      <c r="AC17" s="146"/>
      <c r="AD17" s="208"/>
      <c r="AE17" s="150"/>
      <c r="AF17" s="208"/>
      <c r="AG17" s="150"/>
      <c r="AH17" s="208"/>
      <c r="AI17" s="150"/>
      <c r="AJ17" s="208"/>
      <c r="AK17" s="150"/>
      <c r="AL17" s="208"/>
      <c r="AM17" s="150"/>
      <c r="AN17" s="208"/>
      <c r="AO17" s="150"/>
      <c r="AP17" s="208"/>
      <c r="AQ17" s="150"/>
      <c r="AR17" s="206">
        <f t="shared" si="1"/>
        <v>0</v>
      </c>
      <c r="AS17" s="150"/>
      <c r="AT17" s="208"/>
      <c r="AU17" s="146"/>
      <c r="AV17" s="151"/>
      <c r="AW17" s="131"/>
    </row>
    <row r="18" spans="1:49" ht="11.25">
      <c r="A18" s="66"/>
      <c r="B18" s="67" t="s">
        <v>6</v>
      </c>
      <c r="C18" s="156">
        <v>45361</v>
      </c>
      <c r="D18" s="154"/>
      <c r="E18" s="155"/>
      <c r="F18" s="154"/>
      <c r="G18" s="143"/>
      <c r="H18" s="143"/>
      <c r="I18" s="144"/>
      <c r="J18" s="143"/>
      <c r="K18" s="143"/>
      <c r="L18" s="144"/>
      <c r="M18" s="143"/>
      <c r="N18" s="143"/>
      <c r="O18" s="144"/>
      <c r="P18" s="145">
        <f t="shared" si="2"/>
        <v>0</v>
      </c>
      <c r="Q18" s="146"/>
      <c r="R18" s="147"/>
      <c r="S18" s="146"/>
      <c r="T18" s="147"/>
      <c r="U18" s="146"/>
      <c r="V18" s="147"/>
      <c r="W18" s="146"/>
      <c r="X18" s="147"/>
      <c r="Y18" s="146"/>
      <c r="Z18" s="145">
        <f t="shared" si="3"/>
        <v>-1285.200000000001</v>
      </c>
      <c r="AA18" s="172"/>
      <c r="AB18" s="149"/>
      <c r="AC18" s="146"/>
      <c r="AD18" s="208"/>
      <c r="AE18" s="150"/>
      <c r="AF18" s="208"/>
      <c r="AG18" s="150"/>
      <c r="AH18" s="208"/>
      <c r="AI18" s="150"/>
      <c r="AJ18" s="208"/>
      <c r="AK18" s="150"/>
      <c r="AL18" s="208"/>
      <c r="AM18" s="150"/>
      <c r="AN18" s="208"/>
      <c r="AO18" s="150"/>
      <c r="AP18" s="208"/>
      <c r="AQ18" s="150"/>
      <c r="AR18" s="206">
        <f t="shared" si="1"/>
        <v>0</v>
      </c>
      <c r="AS18" s="150"/>
      <c r="AT18" s="208"/>
      <c r="AU18" s="146"/>
      <c r="AV18" s="151"/>
      <c r="AW18" s="131"/>
    </row>
    <row r="19" spans="1:49" ht="11.25">
      <c r="A19" s="66"/>
      <c r="B19" s="67" t="s">
        <v>0</v>
      </c>
      <c r="C19" s="156">
        <v>45362</v>
      </c>
      <c r="D19" s="154"/>
      <c r="E19" s="155">
        <f>H4*E4/100</f>
        <v>8.4</v>
      </c>
      <c r="F19" s="154"/>
      <c r="G19" s="143"/>
      <c r="H19" s="143"/>
      <c r="I19" s="144"/>
      <c r="J19" s="143"/>
      <c r="K19" s="143"/>
      <c r="L19" s="144"/>
      <c r="M19" s="143"/>
      <c r="N19" s="143"/>
      <c r="O19" s="144"/>
      <c r="P19" s="145">
        <f t="shared" si="2"/>
        <v>0</v>
      </c>
      <c r="Q19" s="146"/>
      <c r="R19" s="147"/>
      <c r="S19" s="146"/>
      <c r="T19" s="147"/>
      <c r="U19" s="146"/>
      <c r="V19" s="147"/>
      <c r="W19" s="146"/>
      <c r="X19" s="147"/>
      <c r="Y19" s="146"/>
      <c r="Z19" s="145">
        <f t="shared" si="3"/>
        <v>-1293.600000000001</v>
      </c>
      <c r="AA19" s="172"/>
      <c r="AB19" s="149"/>
      <c r="AC19" s="146"/>
      <c r="AD19" s="208"/>
      <c r="AE19" s="150"/>
      <c r="AF19" s="208"/>
      <c r="AG19" s="150"/>
      <c r="AH19" s="208"/>
      <c r="AI19" s="150"/>
      <c r="AJ19" s="208"/>
      <c r="AK19" s="150"/>
      <c r="AL19" s="208"/>
      <c r="AM19" s="150"/>
      <c r="AN19" s="208"/>
      <c r="AO19" s="150"/>
      <c r="AP19" s="208"/>
      <c r="AQ19" s="150"/>
      <c r="AR19" s="206">
        <f t="shared" si="1"/>
        <v>0</v>
      </c>
      <c r="AS19" s="150"/>
      <c r="AT19" s="208"/>
      <c r="AU19" s="146"/>
      <c r="AV19" s="151"/>
      <c r="AW19" s="131"/>
    </row>
    <row r="20" spans="1:49" ht="11.25">
      <c r="A20" s="66"/>
      <c r="B20" s="67" t="s">
        <v>1</v>
      </c>
      <c r="C20" s="156">
        <v>45363</v>
      </c>
      <c r="D20" s="154"/>
      <c r="E20" s="155">
        <f>H4*E4/100</f>
        <v>8.4</v>
      </c>
      <c r="F20" s="154"/>
      <c r="G20" s="143"/>
      <c r="H20" s="143"/>
      <c r="I20" s="144"/>
      <c r="J20" s="143"/>
      <c r="K20" s="143"/>
      <c r="L20" s="144"/>
      <c r="M20" s="143"/>
      <c r="N20" s="143"/>
      <c r="O20" s="144"/>
      <c r="P20" s="145">
        <f t="shared" si="2"/>
        <v>0</v>
      </c>
      <c r="Q20" s="146"/>
      <c r="R20" s="147"/>
      <c r="S20" s="146"/>
      <c r="T20" s="147"/>
      <c r="U20" s="146"/>
      <c r="V20" s="147"/>
      <c r="W20" s="146"/>
      <c r="X20" s="147"/>
      <c r="Y20" s="146"/>
      <c r="Z20" s="145">
        <f t="shared" si="3"/>
        <v>-1302.0000000000011</v>
      </c>
      <c r="AA20" s="172"/>
      <c r="AB20" s="149"/>
      <c r="AC20" s="146"/>
      <c r="AD20" s="208"/>
      <c r="AE20" s="150"/>
      <c r="AF20" s="208"/>
      <c r="AG20" s="150"/>
      <c r="AH20" s="208"/>
      <c r="AI20" s="150"/>
      <c r="AJ20" s="208"/>
      <c r="AK20" s="150"/>
      <c r="AL20" s="208"/>
      <c r="AM20" s="150"/>
      <c r="AN20" s="208"/>
      <c r="AO20" s="150"/>
      <c r="AP20" s="208"/>
      <c r="AQ20" s="150"/>
      <c r="AR20" s="206">
        <f t="shared" si="1"/>
        <v>0</v>
      </c>
      <c r="AS20" s="150"/>
      <c r="AT20" s="208"/>
      <c r="AU20" s="146"/>
      <c r="AV20" s="151"/>
      <c r="AW20" s="131"/>
    </row>
    <row r="21" spans="1:49" ht="11.25">
      <c r="A21" s="66"/>
      <c r="B21" s="67" t="s">
        <v>2</v>
      </c>
      <c r="C21" s="156">
        <v>45364</v>
      </c>
      <c r="D21" s="154"/>
      <c r="E21" s="155">
        <f>H4*E4/100</f>
        <v>8.4</v>
      </c>
      <c r="F21" s="154"/>
      <c r="G21" s="143"/>
      <c r="H21" s="143"/>
      <c r="I21" s="144"/>
      <c r="J21" s="143"/>
      <c r="K21" s="143"/>
      <c r="L21" s="144"/>
      <c r="M21" s="143"/>
      <c r="N21" s="143"/>
      <c r="O21" s="144"/>
      <c r="P21" s="145">
        <f t="shared" si="2"/>
        <v>0</v>
      </c>
      <c r="Q21" s="146"/>
      <c r="R21" s="147"/>
      <c r="S21" s="146"/>
      <c r="T21" s="147"/>
      <c r="U21" s="146"/>
      <c r="V21" s="147"/>
      <c r="W21" s="146"/>
      <c r="X21" s="147"/>
      <c r="Y21" s="146"/>
      <c r="Z21" s="145">
        <f t="shared" si="3"/>
        <v>-1310.4000000000012</v>
      </c>
      <c r="AA21" s="172"/>
      <c r="AB21" s="149"/>
      <c r="AC21" s="146"/>
      <c r="AD21" s="208"/>
      <c r="AE21" s="150"/>
      <c r="AF21" s="208"/>
      <c r="AG21" s="150"/>
      <c r="AH21" s="208"/>
      <c r="AI21" s="150"/>
      <c r="AJ21" s="208"/>
      <c r="AK21" s="150"/>
      <c r="AL21" s="208"/>
      <c r="AM21" s="150"/>
      <c r="AN21" s="208"/>
      <c r="AO21" s="150"/>
      <c r="AP21" s="208"/>
      <c r="AQ21" s="150"/>
      <c r="AR21" s="206">
        <f t="shared" si="1"/>
        <v>0</v>
      </c>
      <c r="AS21" s="150"/>
      <c r="AT21" s="208"/>
      <c r="AU21" s="146"/>
      <c r="AV21" s="151"/>
      <c r="AW21" s="131"/>
    </row>
    <row r="22" spans="1:49" ht="11.25">
      <c r="A22" s="66"/>
      <c r="B22" s="67" t="s">
        <v>3</v>
      </c>
      <c r="C22" s="156">
        <v>45365</v>
      </c>
      <c r="D22" s="154"/>
      <c r="E22" s="155">
        <f t="shared" si="0"/>
        <v>8.4</v>
      </c>
      <c r="F22" s="154"/>
      <c r="G22" s="143"/>
      <c r="H22" s="143"/>
      <c r="I22" s="144"/>
      <c r="J22" s="143"/>
      <c r="K22" s="143"/>
      <c r="L22" s="144"/>
      <c r="M22" s="143"/>
      <c r="N22" s="143"/>
      <c r="O22" s="144"/>
      <c r="P22" s="145">
        <f t="shared" si="2"/>
        <v>0</v>
      </c>
      <c r="Q22" s="146"/>
      <c r="R22" s="147"/>
      <c r="S22" s="146"/>
      <c r="T22" s="147"/>
      <c r="U22" s="146"/>
      <c r="V22" s="147"/>
      <c r="W22" s="146"/>
      <c r="X22" s="147"/>
      <c r="Y22" s="146"/>
      <c r="Z22" s="145">
        <f t="shared" si="3"/>
        <v>-1318.8000000000013</v>
      </c>
      <c r="AA22" s="172"/>
      <c r="AB22" s="149"/>
      <c r="AC22" s="146"/>
      <c r="AD22" s="208"/>
      <c r="AE22" s="150"/>
      <c r="AF22" s="208"/>
      <c r="AG22" s="150"/>
      <c r="AH22" s="208"/>
      <c r="AI22" s="150"/>
      <c r="AJ22" s="208"/>
      <c r="AK22" s="150"/>
      <c r="AL22" s="208"/>
      <c r="AM22" s="150"/>
      <c r="AN22" s="208"/>
      <c r="AO22" s="150"/>
      <c r="AP22" s="208"/>
      <c r="AQ22" s="150"/>
      <c r="AR22" s="206">
        <f t="shared" si="1"/>
        <v>0</v>
      </c>
      <c r="AS22" s="150"/>
      <c r="AT22" s="208"/>
      <c r="AU22" s="146"/>
      <c r="AV22" s="151"/>
      <c r="AW22" s="131"/>
    </row>
    <row r="23" spans="1:49" ht="11.25">
      <c r="A23" s="66"/>
      <c r="B23" s="67" t="s">
        <v>4</v>
      </c>
      <c r="C23" s="156">
        <v>45366</v>
      </c>
      <c r="D23" s="154"/>
      <c r="E23" s="155">
        <f t="shared" si="0"/>
        <v>8.4</v>
      </c>
      <c r="F23" s="154"/>
      <c r="G23" s="143"/>
      <c r="H23" s="143"/>
      <c r="I23" s="144"/>
      <c r="J23" s="143"/>
      <c r="K23" s="143"/>
      <c r="L23" s="144"/>
      <c r="M23" s="143"/>
      <c r="N23" s="143"/>
      <c r="O23" s="144"/>
      <c r="P23" s="145">
        <f t="shared" si="2"/>
        <v>0</v>
      </c>
      <c r="Q23" s="146"/>
      <c r="R23" s="147"/>
      <c r="S23" s="146"/>
      <c r="T23" s="147"/>
      <c r="U23" s="146"/>
      <c r="V23" s="147"/>
      <c r="W23" s="146"/>
      <c r="X23" s="147"/>
      <c r="Y23" s="146"/>
      <c r="Z23" s="145">
        <f t="shared" si="3"/>
        <v>-1327.2000000000014</v>
      </c>
      <c r="AA23" s="172"/>
      <c r="AB23" s="149"/>
      <c r="AC23" s="146"/>
      <c r="AD23" s="208"/>
      <c r="AE23" s="150"/>
      <c r="AF23" s="208"/>
      <c r="AG23" s="150"/>
      <c r="AH23" s="208"/>
      <c r="AI23" s="150"/>
      <c r="AJ23" s="208"/>
      <c r="AK23" s="150"/>
      <c r="AL23" s="208"/>
      <c r="AM23" s="150"/>
      <c r="AN23" s="208"/>
      <c r="AO23" s="150"/>
      <c r="AP23" s="208"/>
      <c r="AQ23" s="150"/>
      <c r="AR23" s="206">
        <f t="shared" si="1"/>
        <v>0</v>
      </c>
      <c r="AS23" s="150"/>
      <c r="AT23" s="208"/>
      <c r="AU23" s="146"/>
      <c r="AV23" s="151"/>
      <c r="AW23" s="131"/>
    </row>
    <row r="24" spans="1:49" ht="11.25">
      <c r="A24" s="66"/>
      <c r="B24" s="67" t="s">
        <v>5</v>
      </c>
      <c r="C24" s="156">
        <v>45367</v>
      </c>
      <c r="D24" s="154"/>
      <c r="E24" s="155"/>
      <c r="F24" s="154"/>
      <c r="G24" s="143"/>
      <c r="H24" s="143"/>
      <c r="I24" s="144"/>
      <c r="J24" s="143"/>
      <c r="K24" s="143"/>
      <c r="L24" s="144"/>
      <c r="M24" s="143"/>
      <c r="N24" s="143"/>
      <c r="O24" s="144"/>
      <c r="P24" s="145">
        <f t="shared" si="2"/>
        <v>0</v>
      </c>
      <c r="Q24" s="146"/>
      <c r="R24" s="147"/>
      <c r="S24" s="146"/>
      <c r="T24" s="147"/>
      <c r="U24" s="146"/>
      <c r="V24" s="147"/>
      <c r="W24" s="146"/>
      <c r="X24" s="147"/>
      <c r="Y24" s="146"/>
      <c r="Z24" s="145">
        <f t="shared" si="3"/>
        <v>-1327.2000000000014</v>
      </c>
      <c r="AA24" s="172"/>
      <c r="AB24" s="149"/>
      <c r="AC24" s="146"/>
      <c r="AD24" s="208"/>
      <c r="AE24" s="150"/>
      <c r="AF24" s="208"/>
      <c r="AG24" s="150"/>
      <c r="AH24" s="208"/>
      <c r="AI24" s="150"/>
      <c r="AJ24" s="208"/>
      <c r="AK24" s="150"/>
      <c r="AL24" s="208"/>
      <c r="AM24" s="150"/>
      <c r="AN24" s="208"/>
      <c r="AO24" s="150"/>
      <c r="AP24" s="208"/>
      <c r="AQ24" s="150"/>
      <c r="AR24" s="206">
        <f t="shared" si="1"/>
        <v>0</v>
      </c>
      <c r="AS24" s="150"/>
      <c r="AT24" s="208"/>
      <c r="AU24" s="146"/>
      <c r="AV24" s="151"/>
      <c r="AW24" s="131"/>
    </row>
    <row r="25" spans="1:49" ht="11.25">
      <c r="A25" s="66"/>
      <c r="B25" s="67" t="s">
        <v>6</v>
      </c>
      <c r="C25" s="156">
        <v>45368</v>
      </c>
      <c r="D25" s="154"/>
      <c r="E25" s="155"/>
      <c r="F25" s="154"/>
      <c r="G25" s="143"/>
      <c r="H25" s="143"/>
      <c r="I25" s="144"/>
      <c r="J25" s="143"/>
      <c r="K25" s="143"/>
      <c r="L25" s="144"/>
      <c r="M25" s="143"/>
      <c r="N25" s="143"/>
      <c r="O25" s="144"/>
      <c r="P25" s="145">
        <f t="shared" si="2"/>
        <v>0</v>
      </c>
      <c r="Q25" s="146"/>
      <c r="R25" s="147"/>
      <c r="S25" s="146"/>
      <c r="T25" s="147"/>
      <c r="U25" s="146"/>
      <c r="V25" s="147"/>
      <c r="W25" s="146"/>
      <c r="X25" s="147"/>
      <c r="Y25" s="146"/>
      <c r="Z25" s="145">
        <f t="shared" si="3"/>
        <v>-1327.2000000000014</v>
      </c>
      <c r="AA25" s="172"/>
      <c r="AB25" s="149"/>
      <c r="AC25" s="146"/>
      <c r="AD25" s="208"/>
      <c r="AE25" s="150"/>
      <c r="AF25" s="208"/>
      <c r="AG25" s="150"/>
      <c r="AH25" s="208"/>
      <c r="AI25" s="150"/>
      <c r="AJ25" s="208"/>
      <c r="AK25" s="150"/>
      <c r="AL25" s="208"/>
      <c r="AM25" s="150"/>
      <c r="AN25" s="208"/>
      <c r="AO25" s="150"/>
      <c r="AP25" s="208"/>
      <c r="AQ25" s="150"/>
      <c r="AR25" s="206">
        <f t="shared" si="1"/>
        <v>0</v>
      </c>
      <c r="AS25" s="150"/>
      <c r="AT25" s="208"/>
      <c r="AU25" s="146"/>
      <c r="AV25" s="151"/>
      <c r="AW25" s="131"/>
    </row>
    <row r="26" spans="1:49" ht="11.25">
      <c r="A26" s="66"/>
      <c r="B26" s="67" t="s">
        <v>0</v>
      </c>
      <c r="C26" s="156">
        <v>45369</v>
      </c>
      <c r="D26" s="154"/>
      <c r="E26" s="155">
        <f>H4*E4/100</f>
        <v>8.4</v>
      </c>
      <c r="F26" s="154"/>
      <c r="G26" s="143"/>
      <c r="H26" s="143"/>
      <c r="I26" s="144"/>
      <c r="J26" s="143"/>
      <c r="K26" s="143"/>
      <c r="L26" s="144"/>
      <c r="M26" s="143"/>
      <c r="N26" s="143"/>
      <c r="O26" s="144"/>
      <c r="P26" s="145">
        <f t="shared" si="2"/>
        <v>0</v>
      </c>
      <c r="Q26" s="146"/>
      <c r="R26" s="147"/>
      <c r="S26" s="146"/>
      <c r="T26" s="147"/>
      <c r="U26" s="146"/>
      <c r="V26" s="147"/>
      <c r="W26" s="146"/>
      <c r="X26" s="147"/>
      <c r="Y26" s="146"/>
      <c r="Z26" s="145">
        <f t="shared" si="3"/>
        <v>-1335.6000000000015</v>
      </c>
      <c r="AA26" s="172"/>
      <c r="AB26" s="149"/>
      <c r="AC26" s="146"/>
      <c r="AD26" s="208"/>
      <c r="AE26" s="150"/>
      <c r="AF26" s="208"/>
      <c r="AG26" s="150"/>
      <c r="AH26" s="208"/>
      <c r="AI26" s="150"/>
      <c r="AJ26" s="208"/>
      <c r="AK26" s="150"/>
      <c r="AL26" s="208"/>
      <c r="AM26" s="150"/>
      <c r="AN26" s="208"/>
      <c r="AO26" s="150"/>
      <c r="AP26" s="208"/>
      <c r="AQ26" s="150"/>
      <c r="AR26" s="206">
        <f t="shared" si="1"/>
        <v>0</v>
      </c>
      <c r="AS26" s="150"/>
      <c r="AT26" s="208"/>
      <c r="AU26" s="146"/>
      <c r="AV26" s="151"/>
      <c r="AW26" s="131"/>
    </row>
    <row r="27" spans="1:49" ht="11.25">
      <c r="A27" s="66"/>
      <c r="B27" s="67" t="s">
        <v>1</v>
      </c>
      <c r="C27" s="156">
        <v>45370</v>
      </c>
      <c r="D27" s="154"/>
      <c r="E27" s="155">
        <f>H4*E4/100</f>
        <v>8.4</v>
      </c>
      <c r="F27" s="154"/>
      <c r="G27" s="143"/>
      <c r="H27" s="143"/>
      <c r="I27" s="144"/>
      <c r="J27" s="143"/>
      <c r="K27" s="143"/>
      <c r="L27" s="144"/>
      <c r="M27" s="143"/>
      <c r="N27" s="143"/>
      <c r="O27" s="144"/>
      <c r="P27" s="145">
        <f t="shared" si="2"/>
        <v>0</v>
      </c>
      <c r="Q27" s="146"/>
      <c r="R27" s="147"/>
      <c r="S27" s="146"/>
      <c r="T27" s="147"/>
      <c r="U27" s="146"/>
      <c r="V27" s="147"/>
      <c r="W27" s="146"/>
      <c r="X27" s="147"/>
      <c r="Y27" s="146"/>
      <c r="Z27" s="145">
        <f t="shared" si="3"/>
        <v>-1344.0000000000016</v>
      </c>
      <c r="AA27" s="172"/>
      <c r="AB27" s="149"/>
      <c r="AC27" s="146"/>
      <c r="AD27" s="208"/>
      <c r="AE27" s="150"/>
      <c r="AF27" s="208"/>
      <c r="AG27" s="150"/>
      <c r="AH27" s="208"/>
      <c r="AI27" s="150"/>
      <c r="AJ27" s="208"/>
      <c r="AK27" s="150"/>
      <c r="AL27" s="208"/>
      <c r="AM27" s="150"/>
      <c r="AN27" s="208"/>
      <c r="AO27" s="150"/>
      <c r="AP27" s="208"/>
      <c r="AQ27" s="150"/>
      <c r="AR27" s="206">
        <f t="shared" si="1"/>
        <v>0</v>
      </c>
      <c r="AS27" s="150"/>
      <c r="AT27" s="208"/>
      <c r="AU27" s="146"/>
      <c r="AV27" s="151"/>
      <c r="AW27" s="131"/>
    </row>
    <row r="28" spans="1:49" ht="11.25">
      <c r="A28" s="66"/>
      <c r="B28" s="67" t="s">
        <v>2</v>
      </c>
      <c r="C28" s="156">
        <v>45371</v>
      </c>
      <c r="D28" s="154"/>
      <c r="E28" s="155">
        <f>H4*E4/100</f>
        <v>8.4</v>
      </c>
      <c r="F28" s="154"/>
      <c r="G28" s="143"/>
      <c r="H28" s="143"/>
      <c r="I28" s="144"/>
      <c r="J28" s="143"/>
      <c r="K28" s="143"/>
      <c r="L28" s="144"/>
      <c r="M28" s="143"/>
      <c r="N28" s="143"/>
      <c r="O28" s="144"/>
      <c r="P28" s="145">
        <f t="shared" si="2"/>
        <v>0</v>
      </c>
      <c r="Q28" s="146"/>
      <c r="R28" s="147"/>
      <c r="S28" s="146"/>
      <c r="T28" s="147"/>
      <c r="U28" s="146"/>
      <c r="V28" s="147"/>
      <c r="W28" s="146"/>
      <c r="X28" s="147"/>
      <c r="Y28" s="146"/>
      <c r="Z28" s="145">
        <f t="shared" si="3"/>
        <v>-1352.4000000000017</v>
      </c>
      <c r="AA28" s="172"/>
      <c r="AB28" s="149"/>
      <c r="AC28" s="146"/>
      <c r="AD28" s="208"/>
      <c r="AE28" s="150"/>
      <c r="AF28" s="208"/>
      <c r="AG28" s="150"/>
      <c r="AH28" s="208"/>
      <c r="AI28" s="150"/>
      <c r="AJ28" s="208"/>
      <c r="AK28" s="150"/>
      <c r="AL28" s="208"/>
      <c r="AM28" s="150"/>
      <c r="AN28" s="208"/>
      <c r="AO28" s="150"/>
      <c r="AP28" s="208"/>
      <c r="AQ28" s="150"/>
      <c r="AR28" s="206">
        <f t="shared" si="1"/>
        <v>0</v>
      </c>
      <c r="AS28" s="150"/>
      <c r="AT28" s="208"/>
      <c r="AU28" s="146"/>
      <c r="AV28" s="151"/>
      <c r="AW28" s="131"/>
    </row>
    <row r="29" spans="1:49" ht="11.25">
      <c r="A29" s="66"/>
      <c r="B29" s="67" t="s">
        <v>3</v>
      </c>
      <c r="C29" s="156">
        <v>45372</v>
      </c>
      <c r="D29" s="154"/>
      <c r="E29" s="155">
        <f t="shared" si="0"/>
        <v>8.4</v>
      </c>
      <c r="F29" s="154"/>
      <c r="G29" s="143"/>
      <c r="H29" s="143"/>
      <c r="I29" s="144"/>
      <c r="J29" s="143"/>
      <c r="K29" s="143"/>
      <c r="L29" s="144"/>
      <c r="M29" s="143"/>
      <c r="N29" s="143"/>
      <c r="O29" s="144"/>
      <c r="P29" s="145">
        <f t="shared" si="2"/>
        <v>0</v>
      </c>
      <c r="Q29" s="146"/>
      <c r="R29" s="147"/>
      <c r="S29" s="146"/>
      <c r="T29" s="147"/>
      <c r="U29" s="146"/>
      <c r="V29" s="147"/>
      <c r="W29" s="146"/>
      <c r="X29" s="147"/>
      <c r="Y29" s="146"/>
      <c r="Z29" s="145">
        <f t="shared" si="3"/>
        <v>-1360.8000000000018</v>
      </c>
      <c r="AA29" s="172"/>
      <c r="AB29" s="149"/>
      <c r="AC29" s="146"/>
      <c r="AD29" s="208"/>
      <c r="AE29" s="150"/>
      <c r="AF29" s="208"/>
      <c r="AG29" s="150"/>
      <c r="AH29" s="208"/>
      <c r="AI29" s="150"/>
      <c r="AJ29" s="208"/>
      <c r="AK29" s="150"/>
      <c r="AL29" s="208"/>
      <c r="AM29" s="150"/>
      <c r="AN29" s="208"/>
      <c r="AO29" s="150"/>
      <c r="AP29" s="208"/>
      <c r="AQ29" s="150"/>
      <c r="AR29" s="206">
        <f t="shared" si="1"/>
        <v>0</v>
      </c>
      <c r="AS29" s="150"/>
      <c r="AT29" s="208"/>
      <c r="AU29" s="146"/>
      <c r="AV29" s="151"/>
      <c r="AW29" s="131"/>
    </row>
    <row r="30" spans="1:49" ht="11.25">
      <c r="A30" s="66"/>
      <c r="B30" s="67" t="s">
        <v>4</v>
      </c>
      <c r="C30" s="156">
        <v>45373</v>
      </c>
      <c r="D30" s="154"/>
      <c r="E30" s="155">
        <f t="shared" si="0"/>
        <v>8.4</v>
      </c>
      <c r="F30" s="154"/>
      <c r="G30" s="143"/>
      <c r="H30" s="143"/>
      <c r="I30" s="144"/>
      <c r="J30" s="143"/>
      <c r="K30" s="143"/>
      <c r="L30" s="144"/>
      <c r="M30" s="143"/>
      <c r="N30" s="143"/>
      <c r="O30" s="144"/>
      <c r="P30" s="145">
        <f t="shared" si="2"/>
        <v>0</v>
      </c>
      <c r="Q30" s="146"/>
      <c r="R30" s="147"/>
      <c r="S30" s="146"/>
      <c r="T30" s="147"/>
      <c r="U30" s="146"/>
      <c r="V30" s="147"/>
      <c r="W30" s="146"/>
      <c r="X30" s="147"/>
      <c r="Y30" s="146"/>
      <c r="Z30" s="145">
        <f t="shared" si="3"/>
        <v>-1369.2000000000019</v>
      </c>
      <c r="AA30" s="172"/>
      <c r="AB30" s="149"/>
      <c r="AC30" s="146"/>
      <c r="AD30" s="208"/>
      <c r="AE30" s="150"/>
      <c r="AF30" s="208"/>
      <c r="AG30" s="150"/>
      <c r="AH30" s="208"/>
      <c r="AI30" s="150"/>
      <c r="AJ30" s="208"/>
      <c r="AK30" s="150"/>
      <c r="AL30" s="208"/>
      <c r="AM30" s="150"/>
      <c r="AN30" s="208"/>
      <c r="AO30" s="150"/>
      <c r="AP30" s="208"/>
      <c r="AQ30" s="150"/>
      <c r="AR30" s="206">
        <f t="shared" si="1"/>
        <v>0</v>
      </c>
      <c r="AS30" s="150"/>
      <c r="AT30" s="208"/>
      <c r="AU30" s="146"/>
      <c r="AV30" s="151"/>
      <c r="AW30" s="131"/>
    </row>
    <row r="31" spans="1:49" ht="11.25">
      <c r="A31" s="66"/>
      <c r="B31" s="67" t="s">
        <v>5</v>
      </c>
      <c r="C31" s="156">
        <v>45374</v>
      </c>
      <c r="D31" s="154"/>
      <c r="E31" s="155"/>
      <c r="F31" s="154"/>
      <c r="G31" s="143"/>
      <c r="H31" s="143"/>
      <c r="I31" s="144"/>
      <c r="J31" s="143"/>
      <c r="K31" s="143"/>
      <c r="L31" s="144"/>
      <c r="M31" s="143"/>
      <c r="N31" s="143"/>
      <c r="O31" s="144"/>
      <c r="P31" s="145">
        <f t="shared" si="2"/>
        <v>0</v>
      </c>
      <c r="Q31" s="146"/>
      <c r="R31" s="147"/>
      <c r="S31" s="146"/>
      <c r="T31" s="147"/>
      <c r="U31" s="146"/>
      <c r="V31" s="147"/>
      <c r="W31" s="146"/>
      <c r="X31" s="147"/>
      <c r="Y31" s="146"/>
      <c r="Z31" s="145">
        <f t="shared" si="3"/>
        <v>-1369.2000000000019</v>
      </c>
      <c r="AA31" s="172"/>
      <c r="AB31" s="149"/>
      <c r="AC31" s="146"/>
      <c r="AD31" s="208"/>
      <c r="AE31" s="150"/>
      <c r="AF31" s="208"/>
      <c r="AG31" s="150"/>
      <c r="AH31" s="208"/>
      <c r="AI31" s="150"/>
      <c r="AJ31" s="208"/>
      <c r="AK31" s="150"/>
      <c r="AL31" s="208"/>
      <c r="AM31" s="150"/>
      <c r="AN31" s="208"/>
      <c r="AO31" s="150"/>
      <c r="AP31" s="208"/>
      <c r="AQ31" s="150"/>
      <c r="AR31" s="206">
        <f t="shared" si="1"/>
        <v>0</v>
      </c>
      <c r="AS31" s="150"/>
      <c r="AT31" s="208"/>
      <c r="AU31" s="146"/>
      <c r="AV31" s="151"/>
      <c r="AW31" s="131"/>
    </row>
    <row r="32" spans="1:49" ht="11.25">
      <c r="A32" s="66"/>
      <c r="B32" s="67" t="s">
        <v>6</v>
      </c>
      <c r="C32" s="156">
        <v>45375</v>
      </c>
      <c r="D32" s="154"/>
      <c r="E32" s="155"/>
      <c r="F32" s="154"/>
      <c r="G32" s="143"/>
      <c r="H32" s="143"/>
      <c r="I32" s="144"/>
      <c r="J32" s="143"/>
      <c r="K32" s="143"/>
      <c r="L32" s="144"/>
      <c r="M32" s="143"/>
      <c r="N32" s="143"/>
      <c r="O32" s="144"/>
      <c r="P32" s="145">
        <f t="shared" si="2"/>
        <v>0</v>
      </c>
      <c r="Q32" s="146"/>
      <c r="R32" s="147"/>
      <c r="S32" s="146"/>
      <c r="T32" s="147"/>
      <c r="U32" s="146"/>
      <c r="V32" s="147"/>
      <c r="W32" s="146"/>
      <c r="X32" s="147"/>
      <c r="Y32" s="146"/>
      <c r="Z32" s="145">
        <f t="shared" si="3"/>
        <v>-1369.2000000000019</v>
      </c>
      <c r="AA32" s="172"/>
      <c r="AB32" s="149"/>
      <c r="AC32" s="146"/>
      <c r="AD32" s="208"/>
      <c r="AE32" s="150"/>
      <c r="AF32" s="208"/>
      <c r="AG32" s="150"/>
      <c r="AH32" s="208"/>
      <c r="AI32" s="150"/>
      <c r="AJ32" s="208"/>
      <c r="AK32" s="150"/>
      <c r="AL32" s="208"/>
      <c r="AM32" s="150"/>
      <c r="AN32" s="208"/>
      <c r="AO32" s="150"/>
      <c r="AP32" s="208"/>
      <c r="AQ32" s="150"/>
      <c r="AR32" s="206">
        <f t="shared" si="1"/>
        <v>0</v>
      </c>
      <c r="AS32" s="150"/>
      <c r="AT32" s="208"/>
      <c r="AU32" s="146"/>
      <c r="AV32" s="151"/>
      <c r="AW32" s="131"/>
    </row>
    <row r="33" spans="1:49" ht="11.25">
      <c r="A33" s="66"/>
      <c r="B33" s="67" t="s">
        <v>0</v>
      </c>
      <c r="C33" s="156">
        <v>45376</v>
      </c>
      <c r="D33" s="154"/>
      <c r="E33" s="155">
        <f>H4*E4/100</f>
        <v>8.4</v>
      </c>
      <c r="F33" s="154"/>
      <c r="G33" s="143"/>
      <c r="H33" s="143"/>
      <c r="I33" s="144"/>
      <c r="J33" s="143"/>
      <c r="K33" s="143"/>
      <c r="L33" s="144"/>
      <c r="M33" s="143"/>
      <c r="N33" s="143"/>
      <c r="O33" s="144"/>
      <c r="P33" s="145">
        <f t="shared" si="2"/>
        <v>0</v>
      </c>
      <c r="Q33" s="146"/>
      <c r="R33" s="147"/>
      <c r="S33" s="146"/>
      <c r="T33" s="147"/>
      <c r="U33" s="146"/>
      <c r="V33" s="147"/>
      <c r="W33" s="146"/>
      <c r="X33" s="147"/>
      <c r="Y33" s="146"/>
      <c r="Z33" s="145">
        <f t="shared" si="3"/>
        <v>-1377.600000000002</v>
      </c>
      <c r="AA33" s="172"/>
      <c r="AB33" s="149"/>
      <c r="AC33" s="146"/>
      <c r="AD33" s="208"/>
      <c r="AE33" s="150"/>
      <c r="AF33" s="208"/>
      <c r="AG33" s="150"/>
      <c r="AH33" s="208"/>
      <c r="AI33" s="150"/>
      <c r="AJ33" s="208"/>
      <c r="AK33" s="150"/>
      <c r="AL33" s="208"/>
      <c r="AM33" s="150"/>
      <c r="AN33" s="208"/>
      <c r="AO33" s="150"/>
      <c r="AP33" s="208"/>
      <c r="AQ33" s="150"/>
      <c r="AR33" s="206">
        <f t="shared" si="1"/>
        <v>0</v>
      </c>
      <c r="AS33" s="150"/>
      <c r="AT33" s="208"/>
      <c r="AU33" s="146"/>
      <c r="AV33" s="151"/>
      <c r="AW33" s="131"/>
    </row>
    <row r="34" spans="1:49" ht="11.25">
      <c r="A34" s="66"/>
      <c r="B34" s="67" t="s">
        <v>1</v>
      </c>
      <c r="C34" s="156">
        <v>45377</v>
      </c>
      <c r="D34" s="154"/>
      <c r="E34" s="155">
        <f>H4*E4/100</f>
        <v>8.4</v>
      </c>
      <c r="F34" s="154"/>
      <c r="G34" s="143"/>
      <c r="H34" s="143"/>
      <c r="I34" s="144"/>
      <c r="J34" s="143"/>
      <c r="K34" s="143"/>
      <c r="L34" s="144"/>
      <c r="M34" s="143"/>
      <c r="N34" s="143"/>
      <c r="O34" s="144"/>
      <c r="P34" s="145">
        <f t="shared" si="2"/>
        <v>0</v>
      </c>
      <c r="Q34" s="146"/>
      <c r="R34" s="147"/>
      <c r="S34" s="146"/>
      <c r="T34" s="147"/>
      <c r="U34" s="146"/>
      <c r="V34" s="147"/>
      <c r="W34" s="146"/>
      <c r="X34" s="147"/>
      <c r="Y34" s="146"/>
      <c r="Z34" s="145">
        <f t="shared" si="3"/>
        <v>-1386.000000000002</v>
      </c>
      <c r="AA34" s="172"/>
      <c r="AB34" s="149"/>
      <c r="AC34" s="146"/>
      <c r="AD34" s="208"/>
      <c r="AE34" s="150"/>
      <c r="AF34" s="208"/>
      <c r="AG34" s="150"/>
      <c r="AH34" s="208"/>
      <c r="AI34" s="150"/>
      <c r="AJ34" s="208"/>
      <c r="AK34" s="150"/>
      <c r="AL34" s="208"/>
      <c r="AM34" s="150"/>
      <c r="AN34" s="208"/>
      <c r="AO34" s="150"/>
      <c r="AP34" s="208"/>
      <c r="AQ34" s="150"/>
      <c r="AR34" s="206">
        <f t="shared" si="1"/>
        <v>0</v>
      </c>
      <c r="AS34" s="150"/>
      <c r="AT34" s="208"/>
      <c r="AU34" s="146"/>
      <c r="AV34" s="151"/>
      <c r="AW34" s="131"/>
    </row>
    <row r="35" spans="1:49" ht="11.25">
      <c r="A35" s="66"/>
      <c r="B35" s="67" t="s">
        <v>2</v>
      </c>
      <c r="C35" s="156">
        <v>45378</v>
      </c>
      <c r="D35" s="154"/>
      <c r="E35" s="155">
        <f>H4*E4/100</f>
        <v>8.4</v>
      </c>
      <c r="F35" s="154"/>
      <c r="G35" s="143"/>
      <c r="H35" s="143"/>
      <c r="I35" s="144"/>
      <c r="J35" s="143"/>
      <c r="K35" s="143"/>
      <c r="L35" s="144"/>
      <c r="M35" s="143"/>
      <c r="N35" s="143"/>
      <c r="O35" s="144"/>
      <c r="P35" s="145">
        <f t="shared" si="2"/>
        <v>0</v>
      </c>
      <c r="Q35" s="146"/>
      <c r="R35" s="147"/>
      <c r="S35" s="146"/>
      <c r="T35" s="147"/>
      <c r="U35" s="146"/>
      <c r="V35" s="147"/>
      <c r="W35" s="146"/>
      <c r="X35" s="147"/>
      <c r="Y35" s="146"/>
      <c r="Z35" s="145">
        <f t="shared" si="3"/>
        <v>-1394.4000000000021</v>
      </c>
      <c r="AA35" s="172"/>
      <c r="AB35" s="149"/>
      <c r="AC35" s="146"/>
      <c r="AD35" s="208"/>
      <c r="AE35" s="150"/>
      <c r="AF35" s="208"/>
      <c r="AG35" s="150"/>
      <c r="AH35" s="208"/>
      <c r="AI35" s="150"/>
      <c r="AJ35" s="208"/>
      <c r="AK35" s="150"/>
      <c r="AL35" s="208"/>
      <c r="AM35" s="150"/>
      <c r="AN35" s="208"/>
      <c r="AO35" s="150"/>
      <c r="AP35" s="208"/>
      <c r="AQ35" s="150"/>
      <c r="AR35" s="206">
        <f t="shared" si="1"/>
        <v>0</v>
      </c>
      <c r="AS35" s="150"/>
      <c r="AT35" s="208"/>
      <c r="AU35" s="146"/>
      <c r="AV35" s="151"/>
      <c r="AW35" s="131"/>
    </row>
    <row r="36" spans="1:49" ht="11.25">
      <c r="A36" s="66"/>
      <c r="B36" s="67" t="s">
        <v>3</v>
      </c>
      <c r="C36" s="156">
        <v>45379</v>
      </c>
      <c r="D36" s="154"/>
      <c r="E36" s="155">
        <f>H4-1*E4/100</f>
        <v>7.4</v>
      </c>
      <c r="F36" s="154"/>
      <c r="G36" s="143"/>
      <c r="H36" s="143"/>
      <c r="I36" s="144"/>
      <c r="J36" s="143"/>
      <c r="K36" s="143"/>
      <c r="L36" s="144"/>
      <c r="M36" s="143"/>
      <c r="N36" s="143"/>
      <c r="O36" s="144"/>
      <c r="P36" s="145">
        <f t="shared" si="2"/>
        <v>0</v>
      </c>
      <c r="Q36" s="146"/>
      <c r="R36" s="147"/>
      <c r="S36" s="146"/>
      <c r="T36" s="147"/>
      <c r="U36" s="146"/>
      <c r="V36" s="147"/>
      <c r="W36" s="146"/>
      <c r="X36" s="147"/>
      <c r="Y36" s="146"/>
      <c r="Z36" s="145">
        <f t="shared" si="3"/>
        <v>-1401.8000000000022</v>
      </c>
      <c r="AA36" s="172"/>
      <c r="AB36" s="149"/>
      <c r="AC36" s="146"/>
      <c r="AD36" s="208"/>
      <c r="AE36" s="150"/>
      <c r="AF36" s="208"/>
      <c r="AG36" s="150"/>
      <c r="AH36" s="208"/>
      <c r="AI36" s="150"/>
      <c r="AJ36" s="208"/>
      <c r="AK36" s="150"/>
      <c r="AL36" s="208"/>
      <c r="AM36" s="150"/>
      <c r="AN36" s="208"/>
      <c r="AO36" s="150"/>
      <c r="AP36" s="208"/>
      <c r="AQ36" s="150"/>
      <c r="AR36" s="206">
        <f t="shared" si="1"/>
        <v>0</v>
      </c>
      <c r="AS36" s="150"/>
      <c r="AT36" s="208"/>
      <c r="AU36" s="146"/>
      <c r="AV36" s="151"/>
      <c r="AW36" s="131"/>
    </row>
    <row r="37" spans="1:49" ht="11.25">
      <c r="A37" s="66"/>
      <c r="B37" s="67" t="s">
        <v>4</v>
      </c>
      <c r="C37" s="156">
        <v>45380</v>
      </c>
      <c r="D37" s="154"/>
      <c r="E37" s="155"/>
      <c r="F37" s="154"/>
      <c r="G37" s="143"/>
      <c r="H37" s="143"/>
      <c r="I37" s="144"/>
      <c r="J37" s="143"/>
      <c r="K37" s="143"/>
      <c r="L37" s="144"/>
      <c r="M37" s="143"/>
      <c r="N37" s="143"/>
      <c r="O37" s="144"/>
      <c r="P37" s="145">
        <f t="shared" si="2"/>
        <v>0</v>
      </c>
      <c r="Q37" s="146"/>
      <c r="R37" s="147"/>
      <c r="S37" s="146"/>
      <c r="T37" s="147"/>
      <c r="U37" s="146"/>
      <c r="V37" s="147"/>
      <c r="W37" s="146"/>
      <c r="X37" s="147"/>
      <c r="Y37" s="146"/>
      <c r="Z37" s="145">
        <f t="shared" si="3"/>
        <v>-1401.8000000000022</v>
      </c>
      <c r="AA37" s="172"/>
      <c r="AB37" s="149" t="s">
        <v>64</v>
      </c>
      <c r="AC37" s="146"/>
      <c r="AD37" s="208"/>
      <c r="AE37" s="150"/>
      <c r="AF37" s="208"/>
      <c r="AG37" s="150"/>
      <c r="AH37" s="208"/>
      <c r="AI37" s="150"/>
      <c r="AJ37" s="208"/>
      <c r="AK37" s="150"/>
      <c r="AL37" s="208"/>
      <c r="AM37" s="150"/>
      <c r="AN37" s="208"/>
      <c r="AO37" s="150"/>
      <c r="AP37" s="208"/>
      <c r="AQ37" s="150"/>
      <c r="AR37" s="206">
        <f t="shared" si="1"/>
        <v>0</v>
      </c>
      <c r="AS37" s="150"/>
      <c r="AT37" s="208"/>
      <c r="AU37" s="146"/>
      <c r="AV37" s="151"/>
      <c r="AW37" s="131"/>
    </row>
    <row r="38" spans="1:49" ht="11.25">
      <c r="A38" s="66"/>
      <c r="B38" s="67" t="s">
        <v>5</v>
      </c>
      <c r="C38" s="156">
        <v>45381</v>
      </c>
      <c r="D38" s="154"/>
      <c r="E38" s="155"/>
      <c r="F38" s="154"/>
      <c r="G38" s="143"/>
      <c r="H38" s="143"/>
      <c r="I38" s="144"/>
      <c r="J38" s="143"/>
      <c r="K38" s="143"/>
      <c r="L38" s="144"/>
      <c r="M38" s="143"/>
      <c r="N38" s="143"/>
      <c r="O38" s="144"/>
      <c r="P38" s="145">
        <f t="shared" si="2"/>
        <v>0</v>
      </c>
      <c r="Q38" s="146"/>
      <c r="R38" s="147"/>
      <c r="S38" s="146"/>
      <c r="T38" s="147"/>
      <c r="U38" s="146"/>
      <c r="V38" s="147"/>
      <c r="W38" s="146"/>
      <c r="X38" s="147"/>
      <c r="Y38" s="146"/>
      <c r="Z38" s="145">
        <f t="shared" si="3"/>
        <v>-1401.8000000000022</v>
      </c>
      <c r="AA38" s="172"/>
      <c r="AB38" s="149"/>
      <c r="AC38" s="146"/>
      <c r="AD38" s="208"/>
      <c r="AE38" s="150"/>
      <c r="AF38" s="208"/>
      <c r="AG38" s="150"/>
      <c r="AH38" s="208"/>
      <c r="AI38" s="150"/>
      <c r="AJ38" s="208"/>
      <c r="AK38" s="150"/>
      <c r="AL38" s="208"/>
      <c r="AM38" s="150"/>
      <c r="AN38" s="208"/>
      <c r="AO38" s="150"/>
      <c r="AP38" s="208"/>
      <c r="AQ38" s="150"/>
      <c r="AR38" s="206">
        <f t="shared" si="1"/>
        <v>0</v>
      </c>
      <c r="AS38" s="150"/>
      <c r="AT38" s="208"/>
      <c r="AU38" s="146"/>
      <c r="AV38" s="151"/>
      <c r="AW38" s="131"/>
    </row>
    <row r="39" spans="1:49" ht="11.25">
      <c r="A39" s="66"/>
      <c r="B39" s="67" t="s">
        <v>6</v>
      </c>
      <c r="C39" s="156">
        <v>45382</v>
      </c>
      <c r="D39" s="154"/>
      <c r="E39" s="155"/>
      <c r="F39" s="154"/>
      <c r="G39" s="143"/>
      <c r="H39" s="143"/>
      <c r="I39" s="144"/>
      <c r="J39" s="143"/>
      <c r="K39" s="143"/>
      <c r="L39" s="144"/>
      <c r="M39" s="143"/>
      <c r="N39" s="143"/>
      <c r="O39" s="144"/>
      <c r="P39" s="145">
        <f t="shared" si="2"/>
        <v>0</v>
      </c>
      <c r="Q39" s="146"/>
      <c r="R39" s="147"/>
      <c r="S39" s="146"/>
      <c r="T39" s="147"/>
      <c r="U39" s="146"/>
      <c r="V39" s="147"/>
      <c r="W39" s="146"/>
      <c r="X39" s="147"/>
      <c r="Y39" s="146"/>
      <c r="Z39" s="145">
        <f t="shared" si="3"/>
        <v>-1401.8000000000022</v>
      </c>
      <c r="AA39" s="172"/>
      <c r="AB39" s="149"/>
      <c r="AC39" s="146"/>
      <c r="AD39" s="208"/>
      <c r="AE39" s="150"/>
      <c r="AF39" s="208"/>
      <c r="AG39" s="150"/>
      <c r="AH39" s="208"/>
      <c r="AI39" s="150"/>
      <c r="AJ39" s="208"/>
      <c r="AK39" s="150"/>
      <c r="AL39" s="208"/>
      <c r="AM39" s="150"/>
      <c r="AN39" s="208"/>
      <c r="AO39" s="150"/>
      <c r="AP39" s="208"/>
      <c r="AQ39" s="150"/>
      <c r="AR39" s="206">
        <f t="shared" si="1"/>
        <v>0</v>
      </c>
      <c r="AS39" s="150"/>
      <c r="AT39" s="208"/>
      <c r="AU39" s="146"/>
      <c r="AV39" s="151"/>
      <c r="AW39" s="131"/>
    </row>
    <row r="40" spans="1:49" ht="11.25">
      <c r="A40" s="53"/>
      <c r="B40" s="54"/>
      <c r="C40" s="55"/>
      <c r="D40" s="56"/>
      <c r="E40" s="57">
        <f>SUM(E9:E39)</f>
        <v>167.00000000000006</v>
      </c>
      <c r="F40" s="178"/>
      <c r="G40" s="179"/>
      <c r="H40" s="179"/>
      <c r="I40" s="58"/>
      <c r="J40" s="179"/>
      <c r="K40" s="179"/>
      <c r="L40" s="58"/>
      <c r="M40" s="179"/>
      <c r="N40" s="179"/>
      <c r="O40" s="58"/>
      <c r="P40" s="59">
        <f>SUM(P9:P39)</f>
        <v>0</v>
      </c>
      <c r="Q40" s="60"/>
      <c r="R40" s="59">
        <f>SUM(R9:R39)</f>
        <v>0</v>
      </c>
      <c r="S40" s="60"/>
      <c r="T40" s="59">
        <f>SUM(T9:T39)</f>
        <v>0</v>
      </c>
      <c r="U40" s="60"/>
      <c r="V40" s="59">
        <f>SUM(V9:V39)</f>
        <v>0</v>
      </c>
      <c r="W40" s="60"/>
      <c r="X40" s="59"/>
      <c r="Y40" s="60"/>
      <c r="Z40" s="59"/>
      <c r="AA40" s="158"/>
      <c r="AB40" s="118"/>
      <c r="AC40" s="113"/>
      <c r="AD40" s="125">
        <f>SUM(AD9:AD39)</f>
        <v>0</v>
      </c>
      <c r="AE40" s="129"/>
      <c r="AF40" s="125">
        <f>SUM(AF9:AF39)</f>
        <v>0</v>
      </c>
      <c r="AG40" s="129"/>
      <c r="AH40" s="125">
        <f>SUM(AH9:AH39)</f>
        <v>0</v>
      </c>
      <c r="AI40" s="129"/>
      <c r="AJ40" s="125">
        <f>SUM(AJ9:AJ39)</f>
        <v>0</v>
      </c>
      <c r="AK40" s="129"/>
      <c r="AL40" s="125">
        <f>SUM(AL9:AL39)</f>
        <v>0</v>
      </c>
      <c r="AM40" s="129"/>
      <c r="AN40" s="125">
        <f>SUM(AN9:AN39)</f>
        <v>0</v>
      </c>
      <c r="AO40" s="129"/>
      <c r="AP40" s="125">
        <f>SUM(AP9:AP39)</f>
        <v>0</v>
      </c>
      <c r="AQ40" s="129"/>
      <c r="AR40" s="207">
        <f>SUM(AR9:AR39)</f>
        <v>0</v>
      </c>
      <c r="AS40" s="129"/>
      <c r="AT40" s="125">
        <f>SUM(AT9:AT39)</f>
        <v>0</v>
      </c>
      <c r="AU40" s="113"/>
      <c r="AV40" s="119"/>
      <c r="AW40" s="132"/>
    </row>
    <row r="41" spans="1:49" ht="11.25">
      <c r="A41" s="103"/>
      <c r="B41" s="103"/>
      <c r="C41" s="104"/>
      <c r="D41" s="104"/>
      <c r="E41" s="105"/>
      <c r="F41" s="104"/>
      <c r="G41" s="106"/>
      <c r="H41" s="106"/>
      <c r="I41" s="107"/>
      <c r="J41" s="106"/>
      <c r="K41" s="106"/>
      <c r="L41" s="107"/>
      <c r="M41" s="106"/>
      <c r="N41" s="106"/>
      <c r="O41" s="107"/>
      <c r="P41" s="108"/>
      <c r="Q41" s="103"/>
      <c r="R41" s="109"/>
      <c r="S41" s="103"/>
      <c r="T41" s="109"/>
      <c r="U41" s="103"/>
      <c r="V41" s="109"/>
      <c r="W41" s="103"/>
      <c r="X41" s="109"/>
      <c r="Y41" s="103"/>
      <c r="Z41" s="108"/>
      <c r="AA41" s="103"/>
    </row>
    <row r="42" spans="1:49" ht="11.25">
      <c r="C42" s="110"/>
      <c r="D42" s="110"/>
      <c r="F42" s="110"/>
      <c r="G42" s="111"/>
      <c r="H42" s="111"/>
      <c r="J42" s="111"/>
      <c r="K42" s="111"/>
      <c r="M42" s="111"/>
      <c r="N42" s="111"/>
      <c r="P42" s="3"/>
      <c r="R42" s="112"/>
      <c r="S42" s="1"/>
      <c r="T42" s="112"/>
      <c r="U42" s="1"/>
      <c r="V42" s="112"/>
      <c r="W42" s="1"/>
      <c r="X42" s="112"/>
      <c r="AA42" s="1"/>
    </row>
    <row r="43" spans="1:49" ht="11.25">
      <c r="C43" s="110"/>
      <c r="D43" s="110"/>
      <c r="F43" s="110"/>
      <c r="G43" s="111"/>
      <c r="H43" s="111"/>
      <c r="J43" s="111"/>
      <c r="K43" s="111"/>
      <c r="M43" s="111"/>
      <c r="N43" s="111"/>
      <c r="P43" s="3"/>
      <c r="R43" s="112"/>
      <c r="S43" s="1"/>
      <c r="T43" s="112"/>
      <c r="U43" s="1"/>
      <c r="V43" s="112"/>
      <c r="W43" s="1"/>
      <c r="X43" s="112"/>
      <c r="AA43" s="1"/>
    </row>
    <row r="44" spans="1:49" ht="11.25">
      <c r="C44" s="110"/>
      <c r="D44" s="110"/>
      <c r="F44" s="110"/>
      <c r="G44" s="111"/>
      <c r="H44" s="111"/>
      <c r="J44" s="111"/>
      <c r="K44" s="111"/>
      <c r="M44" s="111"/>
      <c r="N44" s="111"/>
      <c r="P44" s="3"/>
      <c r="R44" s="112"/>
      <c r="S44" s="1"/>
      <c r="T44" s="112"/>
      <c r="U44" s="1"/>
      <c r="V44" s="112"/>
      <c r="W44" s="1"/>
      <c r="X44" s="112"/>
      <c r="AA44" s="1"/>
    </row>
    <row r="45" spans="1:49" ht="11.25">
      <c r="C45" s="1"/>
      <c r="AA45" s="1"/>
    </row>
  </sheetData>
  <sheetProtection selectLockedCells="1"/>
  <mergeCells count="6">
    <mergeCell ref="V2:Z2"/>
    <mergeCell ref="M6:N6"/>
    <mergeCell ref="E4:F4"/>
    <mergeCell ref="H4:I4"/>
    <mergeCell ref="B2:E2"/>
    <mergeCell ref="G2:N2"/>
  </mergeCells>
  <phoneticPr fontId="0" type="noConversion"/>
  <conditionalFormatting sqref="Z9:Z39">
    <cfRule type="cellIs" dxfId="9" priority="1" stopIfTrue="1" operator="lessThan">
      <formula>-20</formula>
    </cfRule>
    <cfRule type="cellIs" dxfId="8" priority="2" stopIfTrue="1" operator="greaterThan">
      <formula>50</formula>
    </cfRule>
  </conditionalFormatting>
  <printOptions horizontalCentered="1" verticalCentered="1"/>
  <pageMargins left="0.43307086614173229" right="0.31496062992125984" top="0.78740157480314965" bottom="0.98425196850393704" header="0.51181102362204722" footer="0.78740157480314965"/>
  <pageSetup paperSize="9" orientation="landscape" horizontalDpi="300" verticalDpi="300" r:id="rId1"/>
  <headerFooter alignWithMargins="0">
    <oddFooter>&amp;LBemerkungen:
&amp;D
Unterschrift Arbeitnehmer:&amp;RUnterschrift Kontrollinstanz: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Jahr</vt:lpstr>
      <vt:lpstr>August</vt:lpstr>
      <vt:lpstr>Sept</vt:lpstr>
      <vt:lpstr>Okt.</vt:lpstr>
      <vt:lpstr>Nov</vt:lpstr>
      <vt:lpstr>Dez</vt:lpstr>
      <vt:lpstr>Jan</vt:lpstr>
      <vt:lpstr>Feb</vt:lpstr>
      <vt:lpstr>März</vt:lpstr>
      <vt:lpstr>April</vt:lpstr>
      <vt:lpstr>Mai</vt:lpstr>
      <vt:lpstr>Juni</vt:lpstr>
      <vt:lpstr>Juli</vt:lpstr>
      <vt:lpstr>Diagramm</vt:lpstr>
      <vt:lpstr>Datawert</vt:lpstr>
    </vt:vector>
  </TitlesOfParts>
  <Company>GKG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Gerber, Markus</dc:creator>
  <cp:lastModifiedBy>Krizia Sellitti</cp:lastModifiedBy>
  <cp:lastPrinted>2003-11-24T15:02:36Z</cp:lastPrinted>
  <dcterms:created xsi:type="dcterms:W3CDTF">2001-07-08T18:31:51Z</dcterms:created>
  <dcterms:modified xsi:type="dcterms:W3CDTF">2023-07-03T08:58:01Z</dcterms:modified>
</cp:coreProperties>
</file>